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cunovodstvo\Desktop\IZVRŠENJE 6-2026\"/>
    </mc:Choice>
  </mc:AlternateContent>
  <xr:revisionPtr revIDLastSave="0" documentId="13_ncr:1_{1722F860-1758-49D4-9F33-F633FCD5F646}" xr6:coauthVersionLast="36" xr6:coauthVersionMax="36" xr10:uidLastSave="{00000000-0000-0000-0000-000000000000}"/>
  <bookViews>
    <workbookView xWindow="22935" yWindow="-2460" windowWidth="23250" windowHeight="12570" firstSheet="2" activeTab="6" xr2:uid="{00000000-000D-0000-FFFF-FFFF00000000}"/>
  </bookViews>
  <sheets>
    <sheet name="Sažetak " sheetId="12" r:id="rId1"/>
    <sheet name="Račun prihoda i rashoda" sheetId="14" r:id="rId2"/>
    <sheet name="Rashodi prema izvorima finan" sheetId="5" r:id="rId3"/>
    <sheet name="Rashodi prema funkcijskoj k " sheetId="8" r:id="rId4"/>
    <sheet name="Račun financiranja" sheetId="6" r:id="rId5"/>
    <sheet name="Račun fin prema izvorima f " sheetId="11" r:id="rId6"/>
    <sheet name="POSEBNI DIO" sheetId="7" r:id="rId7"/>
    <sheet name="List1" sheetId="13" r:id="rId8"/>
  </sheets>
  <externalReferences>
    <externalReference r:id="rId9"/>
  </externalReferences>
  <definedNames>
    <definedName name="DF_GRID_1">#REF!</definedName>
    <definedName name="SAPBEXhrIndnt" hidden="1">"Wide"</definedName>
    <definedName name="SAPBEXrevision" hidden="1">5</definedName>
    <definedName name="SAPBEXsysID" hidden="1">"DBW"</definedName>
    <definedName name="SAPBEXwbID" hidden="1">"48UYJSDYRBY4I0R5J07RW9Y50"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5" i="14" l="1"/>
  <c r="J115" i="14"/>
  <c r="K114" i="14"/>
  <c r="J114" i="14"/>
  <c r="I114" i="14"/>
  <c r="H114" i="14"/>
  <c r="H113" i="14" s="1"/>
  <c r="G114" i="14"/>
  <c r="G113" i="14" s="1"/>
  <c r="G112" i="14" s="1"/>
  <c r="J113" i="14"/>
  <c r="I113" i="14"/>
  <c r="I112" i="14"/>
  <c r="K110" i="14"/>
  <c r="J110" i="14"/>
  <c r="I109" i="14"/>
  <c r="H109" i="14"/>
  <c r="G109" i="14"/>
  <c r="F109" i="14"/>
  <c r="F102" i="14" s="1"/>
  <c r="K108" i="14"/>
  <c r="J108" i="14"/>
  <c r="K107" i="14"/>
  <c r="J107" i="14"/>
  <c r="K106" i="14"/>
  <c r="J106" i="14"/>
  <c r="K105" i="14"/>
  <c r="J105" i="14"/>
  <c r="K104" i="14"/>
  <c r="J104" i="14"/>
  <c r="I103" i="14"/>
  <c r="J103" i="14" s="1"/>
  <c r="H103" i="14"/>
  <c r="G103" i="14"/>
  <c r="F103" i="14"/>
  <c r="K101" i="14"/>
  <c r="J101" i="14"/>
  <c r="I100" i="14"/>
  <c r="H100" i="14"/>
  <c r="F100" i="14"/>
  <c r="F99" i="14" s="1"/>
  <c r="K97" i="14"/>
  <c r="J97" i="14"/>
  <c r="I96" i="14"/>
  <c r="H96" i="14"/>
  <c r="H95" i="14" s="1"/>
  <c r="G96" i="14"/>
  <c r="G95" i="14" s="1"/>
  <c r="F96" i="14"/>
  <c r="F95" i="14" s="1"/>
  <c r="K94" i="14"/>
  <c r="J94" i="14"/>
  <c r="I93" i="14"/>
  <c r="H93" i="14"/>
  <c r="H92" i="14" s="1"/>
  <c r="G93" i="14"/>
  <c r="G92" i="14" s="1"/>
  <c r="F93" i="14"/>
  <c r="F92" i="14" s="1"/>
  <c r="K91" i="14"/>
  <c r="J91" i="14"/>
  <c r="K90" i="14"/>
  <c r="J90" i="14"/>
  <c r="K89" i="14"/>
  <c r="J89" i="14"/>
  <c r="K88" i="14"/>
  <c r="J88" i="14"/>
  <c r="I87" i="14"/>
  <c r="H87" i="14"/>
  <c r="H86" i="14" s="1"/>
  <c r="G87" i="14"/>
  <c r="G86" i="14" s="1"/>
  <c r="F87" i="14"/>
  <c r="F86" i="14" s="1"/>
  <c r="K85" i="14"/>
  <c r="J85" i="14"/>
  <c r="K84" i="14"/>
  <c r="J84" i="14"/>
  <c r="K83" i="14"/>
  <c r="J83" i="14"/>
  <c r="K82" i="14"/>
  <c r="J82" i="14"/>
  <c r="K81" i="14"/>
  <c r="J81" i="14"/>
  <c r="K80" i="14"/>
  <c r="J80" i="14"/>
  <c r="I79" i="14"/>
  <c r="H79" i="14"/>
  <c r="G79" i="14"/>
  <c r="F79" i="14"/>
  <c r="K78" i="14"/>
  <c r="J78" i="14"/>
  <c r="I77" i="14"/>
  <c r="H77" i="14"/>
  <c r="G77" i="14"/>
  <c r="F77" i="14"/>
  <c r="K76" i="14"/>
  <c r="J76" i="14"/>
  <c r="K75" i="14"/>
  <c r="J75" i="14"/>
  <c r="K74" i="14"/>
  <c r="J74" i="14"/>
  <c r="K73" i="14"/>
  <c r="J73" i="14"/>
  <c r="K72" i="14"/>
  <c r="J72" i="14"/>
  <c r="K71" i="14"/>
  <c r="J71" i="14"/>
  <c r="K70" i="14"/>
  <c r="J70" i="14"/>
  <c r="K69" i="14"/>
  <c r="J69" i="14"/>
  <c r="K68" i="14"/>
  <c r="J68" i="14"/>
  <c r="I67" i="14"/>
  <c r="H67" i="14"/>
  <c r="G67" i="14"/>
  <c r="F67" i="14"/>
  <c r="K66" i="14"/>
  <c r="J66" i="14"/>
  <c r="K65" i="14"/>
  <c r="J65" i="14"/>
  <c r="K64" i="14"/>
  <c r="J64" i="14"/>
  <c r="K63" i="14"/>
  <c r="J63" i="14"/>
  <c r="K62" i="14"/>
  <c r="J62" i="14"/>
  <c r="K61" i="14"/>
  <c r="J61" i="14"/>
  <c r="I60" i="14"/>
  <c r="H60" i="14"/>
  <c r="G60" i="14"/>
  <c r="F60" i="14"/>
  <c r="K59" i="14"/>
  <c r="J59" i="14"/>
  <c r="K58" i="14"/>
  <c r="J58" i="14"/>
  <c r="K57" i="14"/>
  <c r="J57" i="14"/>
  <c r="K56" i="14"/>
  <c r="J56" i="14"/>
  <c r="I55" i="14"/>
  <c r="K55" i="14" s="1"/>
  <c r="H55" i="14"/>
  <c r="G55" i="14"/>
  <c r="F55" i="14"/>
  <c r="K53" i="14"/>
  <c r="J53" i="14"/>
  <c r="K52" i="14"/>
  <c r="J52" i="14"/>
  <c r="K51" i="14"/>
  <c r="I50" i="14"/>
  <c r="K50" i="14" s="1"/>
  <c r="H50" i="14"/>
  <c r="G50" i="14"/>
  <c r="F50" i="14"/>
  <c r="K49" i="14"/>
  <c r="J49" i="14"/>
  <c r="K48" i="14"/>
  <c r="I48" i="14"/>
  <c r="H48" i="14"/>
  <c r="G48" i="14"/>
  <c r="F48" i="14"/>
  <c r="K47" i="14"/>
  <c r="J47" i="14"/>
  <c r="K46" i="14"/>
  <c r="J46" i="14"/>
  <c r="K45" i="14"/>
  <c r="J45" i="14"/>
  <c r="I44" i="14"/>
  <c r="J44" i="14" s="1"/>
  <c r="H44" i="14"/>
  <c r="G44" i="14"/>
  <c r="F44" i="14"/>
  <c r="G43" i="14"/>
  <c r="K32" i="14"/>
  <c r="J32" i="14"/>
  <c r="K31" i="14"/>
  <c r="J31" i="14"/>
  <c r="I30" i="14"/>
  <c r="I29" i="14" s="1"/>
  <c r="H30" i="14"/>
  <c r="G30" i="14"/>
  <c r="F30" i="14"/>
  <c r="H29" i="14"/>
  <c r="G29" i="14"/>
  <c r="F29" i="14"/>
  <c r="K28" i="14"/>
  <c r="J28" i="14"/>
  <c r="K27" i="14"/>
  <c r="I27" i="14"/>
  <c r="J27" i="14" s="1"/>
  <c r="H27" i="14"/>
  <c r="G27" i="14"/>
  <c r="F27" i="14"/>
  <c r="K26" i="14"/>
  <c r="J26" i="14"/>
  <c r="I25" i="14"/>
  <c r="K25" i="14" s="1"/>
  <c r="H25" i="14"/>
  <c r="H24" i="14" s="1"/>
  <c r="F25" i="14"/>
  <c r="G24" i="14"/>
  <c r="F24" i="14"/>
  <c r="K22" i="14"/>
  <c r="J22" i="14"/>
  <c r="I21" i="14"/>
  <c r="J21" i="14" s="1"/>
  <c r="H21" i="14"/>
  <c r="G21" i="14"/>
  <c r="F21" i="14"/>
  <c r="H20" i="14"/>
  <c r="H11" i="14" s="1"/>
  <c r="G20" i="14"/>
  <c r="F20" i="14"/>
  <c r="K19" i="14"/>
  <c r="J19" i="14"/>
  <c r="K18" i="14"/>
  <c r="J18" i="14"/>
  <c r="H18" i="14"/>
  <c r="J17" i="14"/>
  <c r="H17" i="14"/>
  <c r="K17" i="14" s="1"/>
  <c r="K16" i="14"/>
  <c r="J16" i="14"/>
  <c r="J15" i="14"/>
  <c r="H15" i="14"/>
  <c r="K15" i="14" s="1"/>
  <c r="K14" i="14"/>
  <c r="J14" i="14"/>
  <c r="K13" i="14"/>
  <c r="I13" i="14"/>
  <c r="J13" i="14" s="1"/>
  <c r="H13" i="14"/>
  <c r="G13" i="14"/>
  <c r="G12" i="14" s="1"/>
  <c r="G11" i="14" s="1"/>
  <c r="F13" i="14"/>
  <c r="H12" i="14"/>
  <c r="F12" i="14"/>
  <c r="F11" i="14" s="1"/>
  <c r="F10" i="14" s="1"/>
  <c r="F43" i="14" l="1"/>
  <c r="H43" i="14"/>
  <c r="J48" i="14"/>
  <c r="K44" i="14"/>
  <c r="J77" i="14"/>
  <c r="J67" i="14"/>
  <c r="G54" i="14"/>
  <c r="G42" i="14" s="1"/>
  <c r="J55" i="14"/>
  <c r="K93" i="14"/>
  <c r="G102" i="14"/>
  <c r="G98" i="14" s="1"/>
  <c r="I102" i="14"/>
  <c r="K109" i="14"/>
  <c r="J109" i="14"/>
  <c r="H102" i="14"/>
  <c r="H98" i="14" s="1"/>
  <c r="F98" i="14"/>
  <c r="K100" i="14"/>
  <c r="J96" i="14"/>
  <c r="I95" i="14"/>
  <c r="J95" i="14" s="1"/>
  <c r="I92" i="14"/>
  <c r="J93" i="14"/>
  <c r="K87" i="14"/>
  <c r="I86" i="14"/>
  <c r="K86" i="14" s="1"/>
  <c r="I54" i="14"/>
  <c r="F54" i="14"/>
  <c r="H54" i="14"/>
  <c r="K79" i="14"/>
  <c r="K29" i="14"/>
  <c r="J29" i="14"/>
  <c r="K113" i="14"/>
  <c r="H112" i="14"/>
  <c r="H10" i="14" s="1"/>
  <c r="G10" i="14"/>
  <c r="K112" i="14"/>
  <c r="J60" i="14"/>
  <c r="J25" i="14"/>
  <c r="K103" i="14"/>
  <c r="J50" i="14"/>
  <c r="J100" i="14"/>
  <c r="K21" i="14"/>
  <c r="I24" i="14"/>
  <c r="K60" i="14"/>
  <c r="K67" i="14"/>
  <c r="K77" i="14"/>
  <c r="K96" i="14"/>
  <c r="J102" i="14"/>
  <c r="I12" i="14"/>
  <c r="I43" i="14"/>
  <c r="J79" i="14"/>
  <c r="J87" i="14"/>
  <c r="J30" i="14"/>
  <c r="I99" i="14"/>
  <c r="K30" i="14"/>
  <c r="J112" i="14"/>
  <c r="I20" i="14"/>
  <c r="F192" i="7"/>
  <c r="F161" i="7"/>
  <c r="F22" i="5"/>
  <c r="C17" i="5"/>
  <c r="E17" i="5"/>
  <c r="F17" i="5"/>
  <c r="G17" i="5" s="1"/>
  <c r="J35" i="12"/>
  <c r="L33" i="12"/>
  <c r="K33" i="12"/>
  <c r="E19" i="7"/>
  <c r="E155" i="7"/>
  <c r="D155" i="7"/>
  <c r="E158" i="7"/>
  <c r="F158" i="7"/>
  <c r="D158" i="7"/>
  <c r="D156" i="7" s="1"/>
  <c r="E156" i="7"/>
  <c r="F156" i="7"/>
  <c r="F155" i="7" s="1"/>
  <c r="D113" i="7"/>
  <c r="D47" i="7"/>
  <c r="H36" i="5"/>
  <c r="H25" i="5"/>
  <c r="H31" i="5"/>
  <c r="H32" i="5"/>
  <c r="H34" i="5"/>
  <c r="H8" i="11"/>
  <c r="H6" i="11"/>
  <c r="G8" i="11"/>
  <c r="G6" i="11"/>
  <c r="G25" i="5"/>
  <c r="G27" i="5"/>
  <c r="G29" i="5"/>
  <c r="G31" i="5"/>
  <c r="G32" i="5"/>
  <c r="G34" i="5"/>
  <c r="G16" i="5"/>
  <c r="D33" i="5"/>
  <c r="D35" i="5"/>
  <c r="D17" i="5"/>
  <c r="E168" i="7"/>
  <c r="D142" i="7"/>
  <c r="F142" i="7"/>
  <c r="E142" i="7"/>
  <c r="E54" i="7"/>
  <c r="F54" i="7"/>
  <c r="E52" i="7"/>
  <c r="F52" i="7"/>
  <c r="E35" i="5"/>
  <c r="H35" i="5" s="1"/>
  <c r="H42" i="14" l="1"/>
  <c r="F42" i="14"/>
  <c r="K54" i="14"/>
  <c r="J86" i="14"/>
  <c r="K95" i="14"/>
  <c r="H41" i="14"/>
  <c r="G41" i="14"/>
  <c r="F41" i="14"/>
  <c r="K102" i="14"/>
  <c r="K92" i="14"/>
  <c r="J92" i="14"/>
  <c r="J54" i="14"/>
  <c r="J20" i="14"/>
  <c r="K20" i="14"/>
  <c r="K43" i="14"/>
  <c r="J43" i="14"/>
  <c r="I42" i="14"/>
  <c r="J99" i="14"/>
  <c r="K99" i="14"/>
  <c r="J12" i="14"/>
  <c r="I11" i="14"/>
  <c r="K12" i="14"/>
  <c r="I98" i="14"/>
  <c r="K24" i="14"/>
  <c r="J24" i="14"/>
  <c r="E149" i="7"/>
  <c r="F149" i="7"/>
  <c r="E147" i="7"/>
  <c r="F147" i="7"/>
  <c r="E95" i="7"/>
  <c r="F95" i="7"/>
  <c r="D95" i="7"/>
  <c r="E202" i="7"/>
  <c r="F202" i="7"/>
  <c r="F201" i="7" s="1"/>
  <c r="E201" i="7"/>
  <c r="D202" i="7"/>
  <c r="D201" i="7" s="1"/>
  <c r="D199" i="7"/>
  <c r="D168" i="7"/>
  <c r="D149" i="7"/>
  <c r="D147" i="7"/>
  <c r="D111" i="7"/>
  <c r="D104" i="7"/>
  <c r="D54" i="7"/>
  <c r="D52" i="7"/>
  <c r="C30" i="5"/>
  <c r="C33" i="5"/>
  <c r="K98" i="14" l="1"/>
  <c r="J98" i="14"/>
  <c r="J42" i="14"/>
  <c r="I41" i="14"/>
  <c r="K42" i="14"/>
  <c r="K11" i="14"/>
  <c r="J11" i="14"/>
  <c r="I10" i="14"/>
  <c r="K41" i="14" l="1"/>
  <c r="J41" i="14"/>
  <c r="G24" i="7"/>
  <c r="G27" i="7"/>
  <c r="G32" i="7"/>
  <c r="G35" i="7"/>
  <c r="G36" i="7"/>
  <c r="G37" i="7"/>
  <c r="G41" i="7"/>
  <c r="G46" i="7"/>
  <c r="G52" i="7"/>
  <c r="G53" i="7"/>
  <c r="G54" i="7"/>
  <c r="G55" i="7"/>
  <c r="G57" i="7"/>
  <c r="G60" i="7"/>
  <c r="G61" i="7"/>
  <c r="G71" i="7"/>
  <c r="G72" i="7"/>
  <c r="G73" i="7"/>
  <c r="G75" i="7"/>
  <c r="G77" i="7"/>
  <c r="G78" i="7"/>
  <c r="G79" i="7"/>
  <c r="G80" i="7"/>
  <c r="G81" i="7"/>
  <c r="G82" i="7"/>
  <c r="G83" i="7"/>
  <c r="G84" i="7"/>
  <c r="G85" i="7"/>
  <c r="G86" i="7"/>
  <c r="G87" i="7"/>
  <c r="G90" i="7"/>
  <c r="G91" i="7"/>
  <c r="G92" i="7"/>
  <c r="G94" i="7"/>
  <c r="G95" i="7"/>
  <c r="G96" i="7"/>
  <c r="G98" i="7"/>
  <c r="G99" i="7"/>
  <c r="G105" i="7"/>
  <c r="G108" i="7"/>
  <c r="G111" i="7"/>
  <c r="G112" i="7"/>
  <c r="G113" i="7"/>
  <c r="G114" i="7"/>
  <c r="G118" i="7"/>
  <c r="G119" i="7"/>
  <c r="G120" i="7"/>
  <c r="G121" i="7"/>
  <c r="G123" i="7"/>
  <c r="G124" i="7"/>
  <c r="G125" i="7"/>
  <c r="G126" i="7"/>
  <c r="G128" i="7"/>
  <c r="G129" i="7"/>
  <c r="G130" i="7"/>
  <c r="G131" i="7"/>
  <c r="G132" i="7"/>
  <c r="G133" i="7"/>
  <c r="G134" i="7"/>
  <c r="G135" i="7"/>
  <c r="G137" i="7"/>
  <c r="G138" i="7"/>
  <c r="G139" i="7"/>
  <c r="G140" i="7"/>
  <c r="G141" i="7"/>
  <c r="G142" i="7"/>
  <c r="G145" i="7"/>
  <c r="G147" i="7"/>
  <c r="G148" i="7"/>
  <c r="G149" i="7"/>
  <c r="G150" i="7"/>
  <c r="G151" i="7"/>
  <c r="G152" i="7"/>
  <c r="G155" i="7"/>
  <c r="G158" i="7"/>
  <c r="G162" i="7"/>
  <c r="G163" i="7"/>
  <c r="G164" i="7"/>
  <c r="G165" i="7"/>
  <c r="G166" i="7"/>
  <c r="G167" i="7"/>
  <c r="G173" i="7"/>
  <c r="G179" i="7"/>
  <c r="G181" i="7"/>
  <c r="G182" i="7"/>
  <c r="G184" i="7"/>
  <c r="G185" i="7"/>
  <c r="G188" i="7"/>
  <c r="G190" i="7"/>
  <c r="G191" i="7"/>
  <c r="G195" i="7"/>
  <c r="G200" i="7"/>
  <c r="G201" i="7"/>
  <c r="G202" i="7"/>
  <c r="G203" i="7"/>
  <c r="G10" i="7"/>
  <c r="G11" i="7"/>
  <c r="G12" i="7"/>
  <c r="G13" i="7"/>
  <c r="G14" i="7"/>
  <c r="G15" i="7"/>
  <c r="G16" i="7"/>
  <c r="G17" i="7"/>
  <c r="D9" i="7"/>
  <c r="E9" i="7"/>
  <c r="D30" i="5" l="1"/>
  <c r="D23" i="5"/>
  <c r="D14" i="5"/>
  <c r="D7" i="5"/>
  <c r="F30" i="5"/>
  <c r="F14" i="5"/>
  <c r="C23" i="5"/>
  <c r="C7" i="5"/>
  <c r="H16" i="5"/>
  <c r="C14" i="5"/>
  <c r="E14" i="5"/>
  <c r="H30" i="5" l="1"/>
  <c r="G30" i="5"/>
  <c r="E56" i="7"/>
  <c r="E22" i="7"/>
  <c r="D56" i="7"/>
  <c r="D22" i="7"/>
  <c r="D21" i="7" l="1"/>
  <c r="E21" i="7"/>
  <c r="E23" i="5"/>
  <c r="E33" i="5"/>
  <c r="E30" i="5"/>
  <c r="E7" i="5"/>
  <c r="D117" i="7" l="1"/>
  <c r="D115" i="7" s="1"/>
  <c r="E117" i="7"/>
  <c r="D161" i="7"/>
  <c r="D160" i="7" s="1"/>
  <c r="D110" i="7"/>
  <c r="E110" i="7"/>
  <c r="D70" i="7"/>
  <c r="D62" i="7" s="1"/>
  <c r="E70" i="7"/>
  <c r="E104" i="7"/>
  <c r="F110" i="7"/>
  <c r="E199" i="7"/>
  <c r="G199" i="7" s="1"/>
  <c r="E192" i="7"/>
  <c r="G192" i="7" s="1"/>
  <c r="E161" i="7"/>
  <c r="F9" i="7"/>
  <c r="G9" i="7" s="1"/>
  <c r="F168" i="7"/>
  <c r="G168" i="7" s="1"/>
  <c r="F117" i="7"/>
  <c r="F22" i="7"/>
  <c r="G22" i="7" s="1"/>
  <c r="F70" i="7"/>
  <c r="F104" i="7"/>
  <c r="F63" i="7"/>
  <c r="F23" i="5"/>
  <c r="F33" i="5"/>
  <c r="H9" i="5"/>
  <c r="H11" i="5"/>
  <c r="H13" i="5"/>
  <c r="H14" i="5"/>
  <c r="H15" i="5"/>
  <c r="H17" i="5"/>
  <c r="H18" i="5"/>
  <c r="G9" i="5"/>
  <c r="G11" i="5"/>
  <c r="G13" i="5"/>
  <c r="G14" i="5"/>
  <c r="G15" i="5"/>
  <c r="G18" i="5"/>
  <c r="F7" i="5"/>
  <c r="G33" i="5" l="1"/>
  <c r="H33" i="5"/>
  <c r="D20" i="7"/>
  <c r="G104" i="7"/>
  <c r="G110" i="7"/>
  <c r="E160" i="7"/>
  <c r="G161" i="7"/>
  <c r="E115" i="7"/>
  <c r="G117" i="7"/>
  <c r="E62" i="7"/>
  <c r="G70" i="7"/>
  <c r="F115" i="7"/>
  <c r="F62" i="7"/>
  <c r="F160" i="7"/>
  <c r="G115" i="7" l="1"/>
  <c r="G62" i="7"/>
  <c r="G160" i="7"/>
  <c r="E20" i="7"/>
  <c r="D19" i="7"/>
  <c r="H20" i="12" l="1"/>
  <c r="F56" i="7"/>
  <c r="C28" i="5"/>
  <c r="C26" i="5"/>
  <c r="J30" i="12"/>
  <c r="F21" i="7" l="1"/>
  <c r="G21" i="7" s="1"/>
  <c r="G56" i="7"/>
  <c r="C22" i="5"/>
  <c r="L32" i="12"/>
  <c r="K32" i="12"/>
  <c r="I30" i="12"/>
  <c r="H30" i="12"/>
  <c r="G30" i="12"/>
  <c r="J29" i="12"/>
  <c r="I29" i="12"/>
  <c r="H29" i="12"/>
  <c r="G29" i="12"/>
  <c r="J19" i="12"/>
  <c r="I19" i="12"/>
  <c r="H19" i="12"/>
  <c r="G19" i="12"/>
  <c r="J20" i="12"/>
  <c r="F20" i="7" l="1"/>
  <c r="G31" i="12"/>
  <c r="G34" i="12" s="1"/>
  <c r="G23" i="12"/>
  <c r="H23" i="12"/>
  <c r="H31" i="12"/>
  <c r="H34" i="12" s="1"/>
  <c r="I23" i="12"/>
  <c r="K22" i="12"/>
  <c r="K30" i="12"/>
  <c r="I20" i="12"/>
  <c r="G20" i="12"/>
  <c r="K20" i="12" s="1"/>
  <c r="K19" i="12"/>
  <c r="L19" i="12"/>
  <c r="L18" i="12"/>
  <c r="L30" i="12"/>
  <c r="L22" i="12"/>
  <c r="J23" i="12"/>
  <c r="J24" i="12" s="1"/>
  <c r="I31" i="12"/>
  <c r="I34" i="12" s="1"/>
  <c r="J31" i="12"/>
  <c r="K18" i="12"/>
  <c r="K21" i="12"/>
  <c r="K29" i="12"/>
  <c r="L21" i="12"/>
  <c r="L29" i="12"/>
  <c r="G20" i="7" l="1"/>
  <c r="F19" i="7"/>
  <c r="G19" i="7" s="1"/>
  <c r="L20" i="12"/>
  <c r="I24" i="12"/>
  <c r="I35" i="12" s="1"/>
  <c r="H24" i="12"/>
  <c r="H35" i="12" s="1"/>
  <c r="L31" i="12"/>
  <c r="K23" i="12"/>
  <c r="G24" i="12"/>
  <c r="G35" i="12" s="1"/>
  <c r="L23" i="12"/>
  <c r="J34" i="12"/>
  <c r="K31" i="12"/>
  <c r="L24" i="12" l="1"/>
  <c r="L34" i="12"/>
  <c r="K24" i="12"/>
  <c r="K34" i="12"/>
  <c r="H8" i="5"/>
  <c r="H24" i="5" l="1"/>
  <c r="H27" i="5"/>
  <c r="H29" i="5"/>
  <c r="G24" i="5"/>
  <c r="G8" i="5"/>
  <c r="E28" i="5"/>
  <c r="F28" i="5"/>
  <c r="G28" i="5" s="1"/>
  <c r="E26" i="5"/>
  <c r="F26" i="5"/>
  <c r="G26" i="5" s="1"/>
  <c r="D28" i="5"/>
  <c r="D26" i="5"/>
  <c r="D22" i="5" s="1"/>
  <c r="D12" i="5"/>
  <c r="D6" i="5" s="1"/>
  <c r="E12" i="5"/>
  <c r="F12" i="5"/>
  <c r="D10" i="5"/>
  <c r="E10" i="5"/>
  <c r="F10" i="5"/>
  <c r="C10" i="5"/>
  <c r="C6" i="5" s="1"/>
  <c r="C12" i="5"/>
  <c r="H8" i="8"/>
  <c r="G8" i="8"/>
  <c r="C7" i="8"/>
  <c r="D7" i="8"/>
  <c r="E7" i="8"/>
  <c r="F7" i="8"/>
  <c r="E6" i="5" l="1"/>
  <c r="G22" i="5"/>
  <c r="E22" i="5"/>
  <c r="G10" i="5"/>
  <c r="H10" i="5"/>
  <c r="H12" i="5"/>
  <c r="G12" i="5"/>
  <c r="F6" i="5"/>
  <c r="H28" i="5"/>
  <c r="G7" i="8"/>
  <c r="H7" i="8"/>
  <c r="H26" i="5"/>
  <c r="H23" i="5"/>
  <c r="G23" i="5"/>
  <c r="G7" i="5"/>
  <c r="H7" i="5"/>
  <c r="G6" i="5" l="1"/>
  <c r="H22" i="5"/>
  <c r="H6" i="5"/>
</calcChain>
</file>

<file path=xl/sharedStrings.xml><?xml version="1.0" encoding="utf-8"?>
<sst xmlns="http://schemas.openxmlformats.org/spreadsheetml/2006/main" count="518" uniqueCount="215">
  <si>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</si>
  <si>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</si>
  <si>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</si>
  <si>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</si>
  <si>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</si>
  <si>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</si>
  <si>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</si>
  <si>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</si>
  <si>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</si>
  <si>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</si>
  <si>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</si>
  <si>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</si>
  <si>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</si>
  <si>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</si>
  <si>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</si>
  <si>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</si>
  <si>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</si>
  <si>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</si>
  <si>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</si>
  <si>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</si>
  <si>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</si>
  <si>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</si>
  <si>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</si>
  <si>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</si>
  <si>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</si>
  <si>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</si>
  <si>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</si>
  <si>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</si>
  <si>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</si>
  <si>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</si>
  <si>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</si>
  <si>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</si>
  <si>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</si>
  <si>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</si>
  <si>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</si>
  <si>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</si>
  <si>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</si>
  <si>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</si>
  <si>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</si>
  <si>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</si>
  <si>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</si>
  <si>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</si>
  <si>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</si>
  <si>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</si>
  <si>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</si>
  <si>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</si>
  <si>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</si>
  <si>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</si>
  <si>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</si>
  <si>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</si>
  <si>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</si>
  <si>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</si>
  <si>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</si>
  <si>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</si>
  <si>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</si>
  <si>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</si>
  <si>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Prihodi odpruženih usluga</t>
  </si>
  <si>
    <t>Prihod od administrativnih pristojbi po posebnim propisima</t>
  </si>
  <si>
    <t>Prihodi po posebnim propisima</t>
  </si>
  <si>
    <t>Ostali nespomenuti prihodi</t>
  </si>
  <si>
    <t>Prihodi iz proračuna</t>
  </si>
  <si>
    <t>Prihodi iz proračuna za financiranje redovne djelatnosti</t>
  </si>
  <si>
    <t>Prihodi za financiranje rashoda poslovanja</t>
  </si>
  <si>
    <t>4 Ostali prihodi za posebne namjene</t>
  </si>
  <si>
    <t xml:space="preserve">  43 Ostali prihodi za posebne namjene</t>
  </si>
  <si>
    <t>Ostali rashodi za zaposlene</t>
  </si>
  <si>
    <t>Doprinosi na plaće</t>
  </si>
  <si>
    <t>Doprinosi za obvezno zdravstveno osiguranje</t>
  </si>
  <si>
    <t>Naknade za prijevoz, za rad na terenu i odvojeni život</t>
  </si>
  <si>
    <t>Rashodi za materijal i energiju</t>
  </si>
  <si>
    <t>Rashodi za usluge</t>
  </si>
  <si>
    <t>Zakupnine i najamnine</t>
  </si>
  <si>
    <t>Računalne usluge</t>
  </si>
  <si>
    <t>Ostali nespomenuti rashodi poslovanja</t>
  </si>
  <si>
    <t>Ostali financijski rashodi</t>
  </si>
  <si>
    <t>Nematerijalna imovina</t>
  </si>
  <si>
    <t>Postrojenja i oprema</t>
  </si>
  <si>
    <t>Plaće za prekovremeni rad</t>
  </si>
  <si>
    <t>Doprinosi za mirovinsko osiguranje</t>
  </si>
  <si>
    <t>Stručno usavršavnje zaposlenika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</si>
  <si>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</si>
  <si>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</si>
  <si>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</si>
  <si>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</si>
  <si>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</si>
  <si>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Usluge telefona, pošte i prijevoza</t>
  </si>
  <si>
    <t>Usluge tekućeg i investicijskog održavanja</t>
  </si>
  <si>
    <t>Inetektualne i osobne usluge</t>
  </si>
  <si>
    <t>Članarine</t>
  </si>
  <si>
    <t>Rashodi za nabavu proizvedene dugotrajne imovine</t>
  </si>
  <si>
    <t>Uredska oprema i namještaj</t>
  </si>
  <si>
    <t>Službena, radna i zaštitna odjeća i obuća</t>
  </si>
  <si>
    <t>Usluge promidžbe i informiranja</t>
  </si>
  <si>
    <t>Komunalne usluge</t>
  </si>
  <si>
    <t>Zdravstvene i veterinarske usluge</t>
  </si>
  <si>
    <t>Ostale usluge</t>
  </si>
  <si>
    <t>Premije osiguranja</t>
  </si>
  <si>
    <t>Reprezentacija</t>
  </si>
  <si>
    <t xml:space="preserve">Pristojbe i naknade </t>
  </si>
  <si>
    <t>Bankarske usluge i us.platnog prometa</t>
  </si>
  <si>
    <t>Financijski rashodi</t>
  </si>
  <si>
    <t>Licence</t>
  </si>
  <si>
    <t>Komunikacijska oprema</t>
  </si>
  <si>
    <t>Vlastiti prihodi</t>
  </si>
  <si>
    <t>11</t>
  </si>
  <si>
    <t>31</t>
  </si>
  <si>
    <t>43</t>
  </si>
  <si>
    <t/>
  </si>
  <si>
    <t>3111</t>
  </si>
  <si>
    <t>3113</t>
  </si>
  <si>
    <t>3121</t>
  </si>
  <si>
    <t>3132</t>
  </si>
  <si>
    <t>32</t>
  </si>
  <si>
    <t>3211</t>
  </si>
  <si>
    <t>3212</t>
  </si>
  <si>
    <t>3213</t>
  </si>
  <si>
    <t>Stručno usavršavanje zaposlenika</t>
  </si>
  <si>
    <t>3221</t>
  </si>
  <si>
    <t>3224</t>
  </si>
  <si>
    <t>3225</t>
  </si>
  <si>
    <t>Sitni inventar i auto gume</t>
  </si>
  <si>
    <t>3231</t>
  </si>
  <si>
    <t>3235</t>
  </si>
  <si>
    <t>3237</t>
  </si>
  <si>
    <t>Intelektualne i osobne usluge</t>
  </si>
  <si>
    <t>3238</t>
  </si>
  <si>
    <t>42</t>
  </si>
  <si>
    <t>Članarine i norme</t>
  </si>
  <si>
    <t>Ostali prihodi za posebne namjene</t>
  </si>
  <si>
    <t>Opći prihodi i primici</t>
  </si>
  <si>
    <t xml:space="preserve">OSTVARENJE/IZVRŠENJE 
1.-6.2024. </t>
  </si>
  <si>
    <t>Uređaji, strojevi i oprema za ostale namjene</t>
  </si>
  <si>
    <t>Pristojbe i naknade</t>
  </si>
  <si>
    <t>Pomoći proračunskim korisnicima iz proračuna koji im nije nadležan</t>
  </si>
  <si>
    <t>Pomoći iz inozemstva i od subjekta unutar općeg proračuna</t>
  </si>
  <si>
    <t>Tekuće pomoći proračunskim korisnicima iz proračuna kojiim nije nadležan</t>
  </si>
  <si>
    <t>Prihod od imovine</t>
  </si>
  <si>
    <t>Prihod od financijske imovine</t>
  </si>
  <si>
    <t>Kamate na oročena sredstva i depozite po viđenju</t>
  </si>
  <si>
    <t>Plaće za posebne uvjete rada</t>
  </si>
  <si>
    <t>Doprinosi za obvezno osiguranje u slučaju nezaposlenosti</t>
  </si>
  <si>
    <t>Ostale naknade troškova zaposlenima</t>
  </si>
  <si>
    <t>Naknada troškova osobama izvan radnog odnosa</t>
  </si>
  <si>
    <t>Naknade za rad predstavničkih i izvršnih tijela, povjeranstva i sl.</t>
  </si>
  <si>
    <t>Negativne tečajne razlike i razlike zbog promjene valutne klauzule</t>
  </si>
  <si>
    <t>Zatezne kamate</t>
  </si>
  <si>
    <t>Ostali nespomenuti financijski rashodi</t>
  </si>
  <si>
    <t>Naknade građanima i kućanstvima na temelju osiguranja i druge naknade</t>
  </si>
  <si>
    <t>Ostale naknade građanima i kućanstvima iz proračuna</t>
  </si>
  <si>
    <t>Naknade građanima i kućanstvima u novcu</t>
  </si>
  <si>
    <t>Ostali rashodi</t>
  </si>
  <si>
    <t>Tekuće donacije</t>
  </si>
  <si>
    <t>Tekuće donacije u naravi</t>
  </si>
  <si>
    <t>Sportska i glazbena oprema</t>
  </si>
  <si>
    <t>Knjige</t>
  </si>
  <si>
    <t>Donacije od pravnih i fizičkih osoba izvan općeg proračuna</t>
  </si>
  <si>
    <t>6 Donacije</t>
  </si>
  <si>
    <t>61 Tekuće donacije</t>
  </si>
  <si>
    <t xml:space="preserve"> 5 Pomoći</t>
  </si>
  <si>
    <t>52 Ostale pomoći</t>
  </si>
  <si>
    <t>12 Opći prihodi i primici-decentralizirana sredstva</t>
  </si>
  <si>
    <t>5 Pomoći</t>
  </si>
  <si>
    <t>Doprinosi za obvezno u slučaju nezaposlenosti</t>
  </si>
  <si>
    <t>Naknde troškova osobama izvan radnog odnosa</t>
  </si>
  <si>
    <t>Naknade za rad predstavničkih i izvršnih tijela, povjerenstva i slično</t>
  </si>
  <si>
    <t>Bankarske usluge i usluge platnog prometa</t>
  </si>
  <si>
    <t xml:space="preserve">Ostali nespomenuti financijski rashodi </t>
  </si>
  <si>
    <t>Naknade građanima i kućanstvima na temelju osiguranja i duge naknade</t>
  </si>
  <si>
    <t xml:space="preserve">Ostali rashodi </t>
  </si>
  <si>
    <t>Opći prihodi i primici decentralizirana sredstva</t>
  </si>
  <si>
    <t xml:space="preserve">Donacije </t>
  </si>
  <si>
    <t>Pomoći</t>
  </si>
  <si>
    <t>Opći prihodi i primici - decentralizirana sredstva</t>
  </si>
  <si>
    <t>IZVORNI PLAN ILI REBALANS 2025.*</t>
  </si>
  <si>
    <t>TEKUĆI PLAN 2025.*</t>
  </si>
  <si>
    <t xml:space="preserve">OSTVARENJE/IZVRŠENJE 
1.-6.2025. </t>
  </si>
  <si>
    <t xml:space="preserve">                                       </t>
  </si>
  <si>
    <t xml:space="preserve">OSTVARENJE/ IZVRŠENJE 
1.-6.2025. </t>
  </si>
  <si>
    <t>Pomoći temeljem prijenosa EU sredstava</t>
  </si>
  <si>
    <t>Tekuće pomoći temeljem prijenosa EU sredstava</t>
  </si>
  <si>
    <t>Vlastiti izvori</t>
  </si>
  <si>
    <t>Rezultat poslovanja</t>
  </si>
  <si>
    <t>Rezultat - višak/manjak</t>
  </si>
  <si>
    <t>Višak prihoda i primitaka</t>
  </si>
  <si>
    <t>56 Pomoći temeljem prijenosa EU sredstava</t>
  </si>
  <si>
    <t>09 Obrazovanje</t>
  </si>
  <si>
    <t>092 Srednješkolsko obrazovanje</t>
  </si>
  <si>
    <t xml:space="preserve"> IZVRŠENJE 
1.-6.2025. </t>
  </si>
  <si>
    <t>DJELATNOST USTANOVA SREDNJEG ŠKOLSTVA</t>
  </si>
  <si>
    <t>A410901</t>
  </si>
  <si>
    <t>REDOVNA DJELATNOST</t>
  </si>
  <si>
    <t>Intelektalne i osobne usluge</t>
  </si>
  <si>
    <t>Službena , radna i zaštitna odjeća i obuća</t>
  </si>
  <si>
    <t xml:space="preserve">Pomoći temeljem prijenosa EU sredstava </t>
  </si>
  <si>
    <t>Škola suvremenog plesa Ane Maletić</t>
  </si>
  <si>
    <t>Prihodi za financiranje rashoda nabavu nefinancijske imovine</t>
  </si>
  <si>
    <t>Oprema za održavanje i zaštitu</t>
  </si>
  <si>
    <t>Višak</t>
  </si>
  <si>
    <t>9 Vlastiti izvori</t>
  </si>
  <si>
    <t xml:space="preserve">92 Višak prihoda </t>
  </si>
  <si>
    <t>ŠKOLA SUVREMENOG PLESA ANE MALETIĆ</t>
  </si>
  <si>
    <t>Laginjina 13, 10000 Zagreb</t>
  </si>
  <si>
    <t>IZVRŠENJE FINANCIJSKOG PLANA PRORAČUNSKOG KORISNIKA ŠKOLE SUVREMENOG PLESA ANE MALETIĆ
ZA PRVO POLUGODIŠTE 2025. GODINE</t>
  </si>
  <si>
    <t>REBALANS 2026.*</t>
  </si>
  <si>
    <t>TEKUĆI PLAN 2026.*</t>
  </si>
  <si>
    <t xml:space="preserve">OSTVARENJE/IZVRŠENJE 
1.-6.2026. </t>
  </si>
  <si>
    <t xml:space="preserve"> REBALANS 2026.*</t>
  </si>
  <si>
    <t xml:space="preserve">OSTVARENJE/ IZVRŠENJE 
1.-6.2026. </t>
  </si>
  <si>
    <t xml:space="preserve"> IZVRŠENJE 
1.-6.2026. </t>
  </si>
  <si>
    <t>IZVORNI PLAN ILI REBALANS 2026.*</t>
  </si>
  <si>
    <t>Manjak prihoda i primitaka</t>
  </si>
  <si>
    <t>92 Manjak prihoda</t>
  </si>
  <si>
    <t>KLASA: 400-2/26-01/3</t>
  </si>
  <si>
    <t>URBROJ: 251-289-01-26-1</t>
  </si>
  <si>
    <t>Datum: 17.07.2026.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</si>
</sst>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0"/>
      <color indexed="8"/>
      <name val="Times New Roman"/>
      <family val="1"/>
      <charset val="238"/>
    </font>
    <font>
      <b/>
      <sz val="10"/>
      <color indexed="44"/>
      <name val="Arial"/>
      <family val="2"/>
      <charset val="238"/>
    </font>
    <font>
      <sz val="11"/>
      <color theme="1"/>
      <name val="Arial"/>
      <family val="2"/>
    </font>
    <font>
      <sz val="8"/>
      <name val="Arial"/>
      <family val="2"/>
    </font>
    <font>
      <b/>
      <sz val="14"/>
      <color indexed="14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14"/>
      <name val="Calibri"/>
      <family val="2"/>
      <charset val="238"/>
    </font>
    <font>
      <sz val="11"/>
      <color indexed="8"/>
      <name val="Times New Roman"/>
      <family val="1"/>
    </font>
    <font>
      <b/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6">
    <xf numFmtId="0" fontId="0" fillId="0" borderId="0"/>
    <xf numFmtId="0" fontId="3" fillId="0" borderId="0"/>
    <xf numFmtId="0" fontId="24" fillId="0" borderId="6" applyNumberFormat="0" applyProtection="0">
      <alignment horizontal="left" vertical="center" wrapText="1" justifyLastLine="1"/>
    </xf>
    <xf numFmtId="0" fontId="25" fillId="4" borderId="6" applyNumberFormat="0" applyProtection="0">
      <alignment horizontal="left" vertical="center" indent="1"/>
    </xf>
    <xf numFmtId="4" fontId="26" fillId="5" borderId="6" applyNumberFormat="0" applyProtection="0">
      <alignment vertical="center"/>
    </xf>
    <xf numFmtId="0" fontId="24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0" fontId="25" fillId="0" borderId="6" applyNumberFormat="0" applyProtection="0">
      <alignment horizontal="left" vertical="center" wrapText="1"/>
    </xf>
    <xf numFmtId="4" fontId="27" fillId="0" borderId="6" applyNumberFormat="0" applyProtection="0">
      <alignment horizontal="right" vertical="center"/>
    </xf>
    <xf numFmtId="0" fontId="22" fillId="0" borderId="0"/>
    <xf numFmtId="0" fontId="9" fillId="6" borderId="6" applyNumberFormat="0" applyProtection="0">
      <alignment horizontal="left" vertical="center" indent="1"/>
    </xf>
    <xf numFmtId="0" fontId="7" fillId="7" borderId="6" applyNumberFormat="0" applyProtection="0">
      <alignment horizontal="left" vertical="center" indent="1"/>
    </xf>
    <xf numFmtId="0" fontId="28" fillId="6" borderId="6" applyNumberFormat="0" applyProtection="0">
      <alignment horizontal="center" vertical="center"/>
    </xf>
    <xf numFmtId="4" fontId="26" fillId="5" borderId="6" applyNumberFormat="0" applyProtection="0">
      <alignment horizontal="left" vertical="center" indent="1"/>
    </xf>
    <xf numFmtId="0" fontId="30" fillId="8" borderId="0"/>
    <xf numFmtId="0" fontId="7" fillId="0" borderId="0"/>
  </cellStyleXfs>
  <cellXfs count="2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0" fillId="0" borderId="3" xfId="0" applyBorder="1"/>
    <xf numFmtId="0" fontId="11" fillId="0" borderId="0" xfId="0" applyFont="1" applyAlignment="1">
      <alignment vertical="top" wrapText="1"/>
    </xf>
    <xf numFmtId="0" fontId="6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6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/>
    </xf>
    <xf numFmtId="4" fontId="20" fillId="0" borderId="3" xfId="0" applyNumberFormat="1" applyFont="1" applyBorder="1"/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1" fillId="0" borderId="3" xfId="0" applyNumberFormat="1" applyFont="1" applyBorder="1"/>
    <xf numFmtId="0" fontId="17" fillId="2" borderId="3" xfId="0" applyFont="1" applyFill="1" applyBorder="1" applyAlignment="1">
      <alignment horizontal="left" vertical="center"/>
    </xf>
    <xf numFmtId="4" fontId="1" fillId="0" borderId="3" xfId="0" applyNumberFormat="1" applyFont="1" applyBorder="1"/>
    <xf numFmtId="0" fontId="1" fillId="0" borderId="0" xfId="0" applyFont="1"/>
    <xf numFmtId="4" fontId="6" fillId="2" borderId="3" xfId="0" applyNumberFormat="1" applyFont="1" applyFill="1" applyBorder="1"/>
    <xf numFmtId="49" fontId="9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2" fontId="0" fillId="0" borderId="3" xfId="0" applyNumberFormat="1" applyBorder="1"/>
    <xf numFmtId="4" fontId="13" fillId="2" borderId="3" xfId="0" applyNumberFormat="1" applyFont="1" applyFill="1" applyBorder="1" applyAlignment="1">
      <alignment vertical="center" wrapText="1"/>
    </xf>
    <xf numFmtId="4" fontId="23" fillId="2" borderId="3" xfId="0" applyNumberFormat="1" applyFont="1" applyFill="1" applyBorder="1" applyAlignment="1">
      <alignment horizontal="right"/>
    </xf>
    <xf numFmtId="0" fontId="5" fillId="0" borderId="0" xfId="9" applyFont="1" applyAlignment="1">
      <alignment horizontal="center" vertical="center" wrapText="1"/>
    </xf>
    <xf numFmtId="0" fontId="30" fillId="0" borderId="0" xfId="14" applyFill="1"/>
    <xf numFmtId="0" fontId="2" fillId="0" borderId="0" xfId="9" applyFont="1" applyAlignment="1">
      <alignment horizontal="center" vertical="center" wrapText="1"/>
    </xf>
    <xf numFmtId="4" fontId="2" fillId="0" borderId="0" xfId="9" applyNumberFormat="1" applyFont="1" applyAlignment="1">
      <alignment horizontal="center" vertical="center" wrapText="1"/>
    </xf>
    <xf numFmtId="3" fontId="2" fillId="0" borderId="0" xfId="9" applyNumberFormat="1" applyFont="1" applyAlignment="1">
      <alignment horizontal="center" vertical="center" wrapText="1"/>
    </xf>
    <xf numFmtId="4" fontId="5" fillId="0" borderId="0" xfId="9" applyNumberFormat="1" applyFont="1" applyAlignment="1">
      <alignment horizontal="center" vertical="center" wrapText="1"/>
    </xf>
    <xf numFmtId="3" fontId="5" fillId="0" borderId="0" xfId="9" applyNumberFormat="1" applyFont="1" applyAlignment="1">
      <alignment horizontal="center" vertical="center" wrapText="1"/>
    </xf>
    <xf numFmtId="4" fontId="31" fillId="0" borderId="5" xfId="9" applyNumberFormat="1" applyFont="1" applyBorder="1" applyAlignment="1">
      <alignment horizontal="center" vertical="center" wrapText="1"/>
    </xf>
    <xf numFmtId="3" fontId="32" fillId="0" borderId="5" xfId="9" applyNumberFormat="1" applyFont="1" applyBorder="1" applyAlignment="1">
      <alignment horizontal="center" vertical="center"/>
    </xf>
    <xf numFmtId="4" fontId="2" fillId="0" borderId="5" xfId="9" applyNumberFormat="1" applyFont="1" applyBorder="1" applyAlignment="1">
      <alignment horizontal="center" vertical="center" wrapText="1"/>
    </xf>
    <xf numFmtId="4" fontId="33" fillId="0" borderId="5" xfId="9" applyNumberFormat="1" applyFont="1" applyBorder="1" applyAlignment="1">
      <alignment horizontal="right" vertical="center"/>
    </xf>
    <xf numFmtId="4" fontId="6" fillId="0" borderId="3" xfId="9" quotePrefix="1" applyNumberFormat="1" applyFont="1" applyBorder="1" applyAlignment="1">
      <alignment horizontal="center" vertical="center" wrapText="1"/>
    </xf>
    <xf numFmtId="3" fontId="6" fillId="0" borderId="3" xfId="9" quotePrefix="1" applyNumberFormat="1" applyFont="1" applyBorder="1" applyAlignment="1">
      <alignment horizontal="center" vertical="center" wrapText="1"/>
    </xf>
    <xf numFmtId="3" fontId="12" fillId="9" borderId="3" xfId="9" applyNumberFormat="1" applyFont="1" applyFill="1" applyBorder="1" applyAlignment="1">
      <alignment horizontal="center" vertical="center" wrapText="1"/>
    </xf>
    <xf numFmtId="4" fontId="12" fillId="9" borderId="3" xfId="9" applyNumberFormat="1" applyFont="1" applyFill="1" applyBorder="1" applyAlignment="1">
      <alignment horizontal="center" vertical="center" wrapText="1"/>
    </xf>
    <xf numFmtId="4" fontId="9" fillId="0" borderId="3" xfId="9" applyNumberFormat="1" applyFont="1" applyBorder="1" applyAlignment="1">
      <alignment vertical="center" wrapText="1"/>
    </xf>
    <xf numFmtId="3" fontId="9" fillId="0" borderId="3" xfId="9" applyNumberFormat="1" applyFont="1" applyBorder="1" applyAlignment="1">
      <alignment vertical="center" wrapText="1"/>
    </xf>
    <xf numFmtId="4" fontId="9" fillId="0" borderId="3" xfId="9" applyNumberFormat="1" applyFont="1" applyBorder="1" applyAlignment="1">
      <alignment horizontal="right" vertical="center" wrapText="1"/>
    </xf>
    <xf numFmtId="4" fontId="6" fillId="0" borderId="3" xfId="9" applyNumberFormat="1" applyFont="1" applyBorder="1" applyAlignment="1">
      <alignment horizontal="right"/>
    </xf>
    <xf numFmtId="3" fontId="6" fillId="9" borderId="3" xfId="9" applyNumberFormat="1" applyFont="1" applyFill="1" applyBorder="1" applyAlignment="1">
      <alignment horizontal="center" vertical="center" wrapText="1"/>
    </xf>
    <xf numFmtId="4" fontId="6" fillId="9" borderId="3" xfId="9" applyNumberFormat="1" applyFont="1" applyFill="1" applyBorder="1" applyAlignment="1">
      <alignment horizontal="center" vertical="center" wrapText="1"/>
    </xf>
    <xf numFmtId="4" fontId="6" fillId="0" borderId="3" xfId="9" applyNumberFormat="1" applyFont="1" applyBorder="1" applyAlignment="1">
      <alignment horizontal="right" vertical="center"/>
    </xf>
    <xf numFmtId="0" fontId="34" fillId="0" borderId="0" xfId="9" applyFont="1" applyAlignment="1">
      <alignment horizontal="center" vertical="center" wrapText="1"/>
    </xf>
    <xf numFmtId="4" fontId="34" fillId="0" borderId="0" xfId="9" applyNumberFormat="1" applyFont="1" applyAlignment="1">
      <alignment horizontal="center" vertical="center" wrapText="1"/>
    </xf>
    <xf numFmtId="3" fontId="34" fillId="0" borderId="0" xfId="9" applyNumberFormat="1" applyFont="1" applyAlignment="1">
      <alignment horizontal="center" vertical="center" wrapText="1"/>
    </xf>
    <xf numFmtId="4" fontId="30" fillId="0" borderId="0" xfId="14" applyNumberFormat="1" applyFill="1"/>
    <xf numFmtId="3" fontId="30" fillId="0" borderId="0" xfId="14" applyNumberFormat="1" applyFill="1"/>
    <xf numFmtId="4" fontId="9" fillId="10" borderId="3" xfId="9" applyNumberFormat="1" applyFont="1" applyFill="1" applyBorder="1" applyAlignment="1">
      <alignment vertical="center"/>
    </xf>
    <xf numFmtId="3" fontId="9" fillId="10" borderId="3" xfId="9" applyNumberFormat="1" applyFont="1" applyFill="1" applyBorder="1" applyAlignment="1">
      <alignment vertical="center"/>
    </xf>
    <xf numFmtId="4" fontId="6" fillId="10" borderId="3" xfId="9" applyNumberFormat="1" applyFont="1" applyFill="1" applyBorder="1" applyAlignment="1">
      <alignment horizontal="right"/>
    </xf>
    <xf numFmtId="4" fontId="9" fillId="10" borderId="3" xfId="9" applyNumberFormat="1" applyFont="1" applyFill="1" applyBorder="1" applyAlignment="1">
      <alignment vertical="center" wrapText="1"/>
    </xf>
    <xf numFmtId="3" fontId="9" fillId="10" borderId="3" xfId="9" applyNumberFormat="1" applyFont="1" applyFill="1" applyBorder="1" applyAlignment="1">
      <alignment vertical="center" wrapText="1"/>
    </xf>
    <xf numFmtId="4" fontId="6" fillId="10" borderId="3" xfId="9" applyNumberFormat="1" applyFont="1" applyFill="1" applyBorder="1" applyAlignment="1">
      <alignment horizontal="right" vertical="center" wrapText="1"/>
    </xf>
    <xf numFmtId="4" fontId="23" fillId="0" borderId="0" xfId="4" applyNumberFormat="1" applyFont="1" applyFill="1" applyBorder="1">
      <alignment vertical="center"/>
    </xf>
    <xf numFmtId="4" fontId="26" fillId="0" borderId="0" xfId="4" applyNumberFormat="1" applyFill="1" applyBorder="1">
      <alignment vertical="center"/>
    </xf>
    <xf numFmtId="0" fontId="26" fillId="0" borderId="0" xfId="8" applyNumberFormat="1" applyFont="1" applyBorder="1">
      <alignment horizontal="right" vertical="center"/>
    </xf>
    <xf numFmtId="0" fontId="10" fillId="0" borderId="0" xfId="0" applyFont="1" applyAlignment="1">
      <alignment wrapText="1"/>
    </xf>
    <xf numFmtId="0" fontId="15" fillId="0" borderId="0" xfId="0" applyFont="1"/>
    <xf numFmtId="0" fontId="29" fillId="0" borderId="0" xfId="0" applyFont="1"/>
    <xf numFmtId="4" fontId="26" fillId="0" borderId="0" xfId="8" applyNumberFormat="1" applyFont="1" applyBorder="1">
      <alignment horizontal="right" vertical="center"/>
    </xf>
    <xf numFmtId="0" fontId="26" fillId="0" borderId="0" xfId="4" applyNumberFormat="1" applyFill="1" applyBorder="1">
      <alignment vertical="center"/>
    </xf>
    <xf numFmtId="0" fontId="12" fillId="0" borderId="3" xfId="0" applyFont="1" applyBorder="1" applyAlignment="1">
      <alignment horizontal="center" vertical="center" wrapText="1"/>
    </xf>
    <xf numFmtId="0" fontId="16" fillId="0" borderId="3" xfId="2" quotePrefix="1" applyFont="1" applyBorder="1" applyAlignment="1">
      <alignment horizontal="left" vertical="center" wrapText="1" indent="2" justifyLastLine="1"/>
    </xf>
    <xf numFmtId="0" fontId="16" fillId="0" borderId="3" xfId="2" quotePrefix="1" applyFont="1" applyBorder="1">
      <alignment horizontal="left" vertical="center" wrapText="1" justifyLastLine="1"/>
    </xf>
    <xf numFmtId="4" fontId="23" fillId="0" borderId="3" xfId="4" applyNumberFormat="1" applyFont="1" applyFill="1" applyBorder="1">
      <alignment vertical="center"/>
    </xf>
    <xf numFmtId="0" fontId="16" fillId="0" borderId="3" xfId="5" quotePrefix="1" applyFont="1" applyBorder="1" applyAlignment="1">
      <alignment horizontal="left" vertical="center" wrapText="1" indent="3"/>
    </xf>
    <xf numFmtId="0" fontId="16" fillId="0" borderId="3" xfId="5" quotePrefix="1" applyFont="1" applyBorder="1">
      <alignment horizontal="left" vertical="center" wrapText="1"/>
    </xf>
    <xf numFmtId="4" fontId="3" fillId="0" borderId="3" xfId="8" applyNumberFormat="1" applyFont="1" applyBorder="1">
      <alignment horizontal="right" vertical="center"/>
    </xf>
    <xf numFmtId="0" fontId="16" fillId="0" borderId="3" xfId="5" quotePrefix="1" applyFont="1" applyBorder="1" applyAlignment="1">
      <alignment horizontal="center" vertical="center" wrapText="1"/>
    </xf>
    <xf numFmtId="0" fontId="16" fillId="0" borderId="3" xfId="7" quotePrefix="1" applyFont="1" applyBorder="1" applyAlignment="1">
      <alignment horizontal="left" vertical="center" wrapText="1" indent="5"/>
    </xf>
    <xf numFmtId="0" fontId="16" fillId="0" borderId="3" xfId="7" quotePrefix="1" applyFont="1" applyBorder="1">
      <alignment horizontal="left" vertical="center" wrapText="1"/>
    </xf>
    <xf numFmtId="0" fontId="17" fillId="0" borderId="3" xfId="7" quotePrefix="1" applyFont="1" applyBorder="1" applyAlignment="1">
      <alignment horizontal="left" vertical="center" wrapText="1" indent="7"/>
    </xf>
    <xf numFmtId="0" fontId="17" fillId="0" borderId="3" xfId="7" quotePrefix="1" applyFont="1" applyBorder="1">
      <alignment horizontal="left" vertical="center" wrapText="1"/>
    </xf>
    <xf numFmtId="4" fontId="16" fillId="0" borderId="3" xfId="3" quotePrefix="1" applyNumberFormat="1" applyFont="1" applyFill="1" applyBorder="1" applyAlignment="1">
      <alignment horizontal="right"/>
    </xf>
    <xf numFmtId="0" fontId="17" fillId="0" borderId="3" xfId="7" quotePrefix="1" applyFont="1" applyBorder="1" applyAlignment="1">
      <alignment horizontal="left" vertical="center" wrapText="1" indent="8"/>
    </xf>
    <xf numFmtId="4" fontId="26" fillId="0" borderId="3" xfId="4" applyNumberFormat="1" applyFill="1" applyBorder="1" applyAlignment="1">
      <alignment horizontal="right"/>
    </xf>
    <xf numFmtId="4" fontId="26" fillId="0" borderId="3" xfId="4" applyNumberFormat="1" applyFill="1" applyBorder="1">
      <alignment vertical="center"/>
    </xf>
    <xf numFmtId="4" fontId="17" fillId="0" borderId="3" xfId="3" quotePrefix="1" applyNumberFormat="1" applyFont="1" applyFill="1" applyBorder="1" applyAlignment="1">
      <alignment horizontal="right"/>
    </xf>
    <xf numFmtId="4" fontId="26" fillId="0" borderId="3" xfId="8" applyNumberFormat="1" applyFont="1" applyBorder="1">
      <alignment horizontal="right" vertical="center"/>
    </xf>
    <xf numFmtId="4" fontId="4" fillId="0" borderId="0" xfId="9" applyNumberFormat="1" applyFont="1" applyAlignment="1">
      <alignment horizontal="center" vertical="center" wrapText="1"/>
    </xf>
    <xf numFmtId="3" fontId="4" fillId="0" borderId="0" xfId="9" applyNumberFormat="1" applyFont="1" applyAlignment="1">
      <alignment horizontal="center" vertical="center" wrapText="1"/>
    </xf>
    <xf numFmtId="4" fontId="3" fillId="0" borderId="0" xfId="9" applyNumberFormat="1" applyFont="1"/>
    <xf numFmtId="0" fontId="4" fillId="0" borderId="0" xfId="9" applyFont="1" applyAlignment="1">
      <alignment horizontal="center" vertical="center" wrapText="1"/>
    </xf>
    <xf numFmtId="0" fontId="16" fillId="0" borderId="0" xfId="14" applyFont="1" applyFill="1"/>
    <xf numFmtId="0" fontId="16" fillId="11" borderId="0" xfId="14" applyFont="1" applyFill="1"/>
    <xf numFmtId="4" fontId="0" fillId="2" borderId="3" xfId="0" applyNumberFormat="1" applyFill="1" applyBorder="1"/>
    <xf numFmtId="4" fontId="9" fillId="2" borderId="3" xfId="9" applyNumberFormat="1" applyFont="1" applyFill="1" applyBorder="1" applyAlignment="1">
      <alignment vertical="center" wrapText="1"/>
    </xf>
    <xf numFmtId="3" fontId="9" fillId="2" borderId="3" xfId="9" applyNumberFormat="1" applyFont="1" applyFill="1" applyBorder="1" applyAlignment="1">
      <alignment vertical="center" wrapText="1"/>
    </xf>
    <xf numFmtId="4" fontId="9" fillId="12" borderId="3" xfId="9" applyNumberFormat="1" applyFont="1" applyFill="1" applyBorder="1" applyAlignment="1">
      <alignment vertical="center"/>
    </xf>
    <xf numFmtId="3" fontId="9" fillId="12" borderId="3" xfId="9" applyNumberFormat="1" applyFont="1" applyFill="1" applyBorder="1" applyAlignment="1">
      <alignment vertical="center"/>
    </xf>
    <xf numFmtId="4" fontId="3" fillId="2" borderId="3" xfId="0" applyNumberFormat="1" applyFont="1" applyFill="1" applyBorder="1"/>
    <xf numFmtId="4" fontId="0" fillId="0" borderId="3" xfId="0" applyNumberFormat="1" applyFont="1" applyBorder="1"/>
    <xf numFmtId="4" fontId="6" fillId="2" borderId="3" xfId="0" applyNumberFormat="1" applyFont="1" applyFill="1" applyBorder="1" applyAlignment="1">
      <alignment horizontal="right"/>
    </xf>
    <xf numFmtId="0" fontId="35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wrapText="1"/>
    </xf>
    <xf numFmtId="0" fontId="11" fillId="0" borderId="3" xfId="0" applyFont="1" applyBorder="1" applyAlignment="1">
      <alignment vertical="top" wrapText="1"/>
    </xf>
    <xf numFmtId="0" fontId="36" fillId="0" borderId="3" xfId="0" applyFont="1" applyBorder="1" applyAlignment="1">
      <alignment vertical="top" wrapText="1"/>
    </xf>
    <xf numFmtId="0" fontId="37" fillId="2" borderId="3" xfId="0" applyFont="1" applyFill="1" applyBorder="1" applyAlignment="1">
      <alignment horizontal="left" vertical="center" wrapText="1"/>
    </xf>
    <xf numFmtId="4" fontId="38" fillId="2" borderId="3" xfId="0" applyNumberFormat="1" applyFont="1" applyFill="1" applyBorder="1" applyAlignment="1">
      <alignment horizontal="right"/>
    </xf>
    <xf numFmtId="4" fontId="6" fillId="0" borderId="3" xfId="8" applyNumberFormat="1" applyFont="1" applyBorder="1">
      <alignment horizontal="right" vertical="center"/>
    </xf>
    <xf numFmtId="0" fontId="9" fillId="0" borderId="3" xfId="7" applyFont="1" applyFill="1" applyBorder="1" applyAlignment="1">
      <alignment horizontal="left" vertical="center" wrapText="1" indent="7"/>
    </xf>
    <xf numFmtId="0" fontId="9" fillId="0" borderId="3" xfId="7" applyFont="1" applyFill="1" applyBorder="1">
      <alignment horizontal="left" vertical="center" wrapText="1"/>
    </xf>
    <xf numFmtId="0" fontId="17" fillId="0" borderId="3" xfId="7" applyFont="1" applyFill="1" applyBorder="1" applyAlignment="1">
      <alignment horizontal="left" vertical="center" wrapText="1" indent="7"/>
    </xf>
    <xf numFmtId="0" fontId="9" fillId="0" borderId="3" xfId="7" quotePrefix="1" applyFont="1" applyBorder="1">
      <alignment horizontal="left" vertical="center" wrapText="1"/>
    </xf>
    <xf numFmtId="4" fontId="6" fillId="0" borderId="3" xfId="4" applyNumberFormat="1" applyFont="1" applyFill="1" applyBorder="1">
      <alignment vertical="center"/>
    </xf>
    <xf numFmtId="0" fontId="9" fillId="0" borderId="3" xfId="7" quotePrefix="1" applyFont="1" applyBorder="1" applyAlignment="1">
      <alignment horizontal="left" vertical="center" wrapText="1" indent="7"/>
    </xf>
    <xf numFmtId="4" fontId="9" fillId="0" borderId="3" xfId="3" quotePrefix="1" applyNumberFormat="1" applyFont="1" applyFill="1" applyBorder="1" applyAlignment="1">
      <alignment horizontal="right"/>
    </xf>
    <xf numFmtId="0" fontId="9" fillId="0" borderId="3" xfId="7" quotePrefix="1" applyFont="1" applyBorder="1" applyAlignment="1">
      <alignment horizontal="left" vertical="center" wrapText="1" indent="8"/>
    </xf>
    <xf numFmtId="4" fontId="11" fillId="0" borderId="3" xfId="0" applyNumberFormat="1" applyFont="1" applyBorder="1" applyAlignment="1">
      <alignment vertical="top" wrapText="1"/>
    </xf>
    <xf numFmtId="4" fontId="36" fillId="0" borderId="3" xfId="0" applyNumberFormat="1" applyFont="1" applyBorder="1" applyAlignment="1">
      <alignment vertical="top" wrapText="1"/>
    </xf>
    <xf numFmtId="0" fontId="9" fillId="0" borderId="3" xfId="7" applyFont="1" applyFill="1" applyBorder="1" applyAlignment="1">
      <alignment horizontal="left" vertical="center" wrapText="1" indent="8"/>
    </xf>
    <xf numFmtId="0" fontId="17" fillId="0" borderId="3" xfId="7" applyFont="1" applyFill="1" applyBorder="1" applyAlignment="1">
      <alignment horizontal="left" vertical="center" wrapText="1" indent="8"/>
    </xf>
    <xf numFmtId="0" fontId="17" fillId="0" borderId="3" xfId="7" applyFont="1" applyFill="1" applyBorder="1">
      <alignment horizontal="left" vertical="center" wrapText="1"/>
    </xf>
    <xf numFmtId="0" fontId="0" fillId="0" borderId="3" xfId="0" applyBorder="1" applyAlignment="1">
      <alignment horizontal="center"/>
    </xf>
    <xf numFmtId="4" fontId="1" fillId="2" borderId="3" xfId="0" applyNumberFormat="1" applyFont="1" applyFill="1" applyBorder="1"/>
    <xf numFmtId="3" fontId="6" fillId="2" borderId="3" xfId="0" applyNumberFormat="1" applyFont="1" applyFill="1" applyBorder="1" applyAlignment="1">
      <alignment horizontal="right"/>
    </xf>
    <xf numFmtId="0" fontId="35" fillId="2" borderId="3" xfId="0" applyFont="1" applyFill="1" applyBorder="1" applyAlignment="1">
      <alignment horizontal="left" vertical="center" wrapText="1" indent="1"/>
    </xf>
    <xf numFmtId="4" fontId="39" fillId="0" borderId="3" xfId="0" applyNumberFormat="1" applyFont="1" applyBorder="1"/>
    <xf numFmtId="4" fontId="7" fillId="2" borderId="3" xfId="0" applyNumberFormat="1" applyFont="1" applyFill="1" applyBorder="1" applyAlignment="1">
      <alignment horizontal="right"/>
    </xf>
    <xf numFmtId="4" fontId="40" fillId="0" borderId="3" xfId="0" applyNumberFormat="1" applyFont="1" applyBorder="1"/>
    <xf numFmtId="4" fontId="7" fillId="2" borderId="3" xfId="0" applyNumberFormat="1" applyFont="1" applyFill="1" applyBorder="1" applyAlignment="1">
      <alignment horizontal="right" wrapText="1"/>
    </xf>
    <xf numFmtId="0" fontId="16" fillId="11" borderId="3" xfId="7" quotePrefix="1" applyFont="1" applyFill="1" applyBorder="1" applyAlignment="1">
      <alignment horizontal="left" vertical="center" wrapText="1" indent="6"/>
    </xf>
    <xf numFmtId="0" fontId="16" fillId="11" borderId="3" xfId="7" quotePrefix="1" applyFont="1" applyFill="1" applyBorder="1">
      <alignment horizontal="left" vertical="center" wrapText="1"/>
    </xf>
    <xf numFmtId="4" fontId="16" fillId="11" borderId="3" xfId="3" quotePrefix="1" applyNumberFormat="1" applyFont="1" applyFill="1" applyBorder="1" applyAlignment="1">
      <alignment horizontal="right" vertical="center" indent="1"/>
    </xf>
    <xf numFmtId="4" fontId="23" fillId="11" borderId="3" xfId="4" applyNumberFormat="1" applyFont="1" applyFill="1" applyBorder="1">
      <alignment vertical="center"/>
    </xf>
    <xf numFmtId="0" fontId="9" fillId="11" borderId="3" xfId="7" quotePrefix="1" applyFont="1" applyFill="1" applyBorder="1">
      <alignment horizontal="left" vertical="center" wrapText="1"/>
    </xf>
    <xf numFmtId="4" fontId="6" fillId="11" borderId="3" xfId="4" applyNumberFormat="1" applyFont="1" applyFill="1" applyBorder="1">
      <alignment vertical="center"/>
    </xf>
    <xf numFmtId="0" fontId="9" fillId="11" borderId="3" xfId="7" quotePrefix="1" applyFont="1" applyFill="1" applyBorder="1" applyAlignment="1">
      <alignment horizontal="left" vertical="center" wrapText="1" indent="6"/>
    </xf>
    <xf numFmtId="0" fontId="9" fillId="11" borderId="3" xfId="7" applyFont="1" applyFill="1" applyBorder="1" applyAlignment="1">
      <alignment horizontal="left" vertical="center" wrapText="1" indent="7"/>
    </xf>
    <xf numFmtId="0" fontId="9" fillId="11" borderId="3" xfId="7" applyFont="1" applyFill="1" applyBorder="1">
      <alignment horizontal="left" vertical="center" wrapText="1"/>
    </xf>
    <xf numFmtId="4" fontId="1" fillId="11" borderId="3" xfId="0" applyNumberFormat="1" applyFont="1" applyFill="1" applyBorder="1"/>
    <xf numFmtId="4" fontId="41" fillId="2" borderId="3" xfId="0" applyNumberFormat="1" applyFont="1" applyFill="1" applyBorder="1"/>
    <xf numFmtId="4" fontId="41" fillId="2" borderId="3" xfId="0" applyNumberFormat="1" applyFont="1" applyFill="1" applyBorder="1" applyAlignment="1">
      <alignment horizontal="right"/>
    </xf>
    <xf numFmtId="4" fontId="42" fillId="2" borderId="3" xfId="0" applyNumberFormat="1" applyFont="1" applyFill="1" applyBorder="1" applyAlignment="1">
      <alignment horizontal="right"/>
    </xf>
    <xf numFmtId="0" fontId="9" fillId="2" borderId="3" xfId="7" applyFont="1" applyFill="1" applyBorder="1" applyAlignment="1">
      <alignment horizontal="left" vertical="center" wrapText="1" indent="7"/>
    </xf>
    <xf numFmtId="0" fontId="9" fillId="2" borderId="3" xfId="7" applyFont="1" applyFill="1" applyBorder="1">
      <alignment horizontal="left" vertical="center" wrapText="1"/>
    </xf>
    <xf numFmtId="0" fontId="7" fillId="2" borderId="3" xfId="7" applyFont="1" applyFill="1" applyBorder="1" applyAlignment="1">
      <alignment horizontal="left" vertical="center" wrapText="1" indent="7"/>
    </xf>
    <xf numFmtId="0" fontId="1" fillId="0" borderId="3" xfId="0" applyFont="1" applyBorder="1"/>
    <xf numFmtId="0" fontId="7" fillId="2" borderId="3" xfId="7" applyFont="1" applyFill="1" applyBorder="1">
      <alignment horizontal="left" vertical="center" wrapText="1"/>
    </xf>
    <xf numFmtId="4" fontId="0" fillId="2" borderId="3" xfId="0" applyNumberFormat="1" applyFont="1" applyFill="1" applyBorder="1"/>
    <xf numFmtId="4" fontId="3" fillId="2" borderId="3" xfId="4" applyNumberFormat="1" applyFont="1" applyFill="1" applyBorder="1">
      <alignment vertical="center"/>
    </xf>
    <xf numFmtId="4" fontId="6" fillId="2" borderId="3" xfId="4" applyNumberFormat="1" applyFont="1" applyFill="1" applyBorder="1">
      <alignment vertical="center"/>
    </xf>
    <xf numFmtId="0" fontId="0" fillId="0" borderId="3" xfId="0" applyFont="1" applyBorder="1"/>
    <xf numFmtId="0" fontId="6" fillId="10" borderId="3" xfId="9" quotePrefix="1" applyFont="1" applyFill="1" applyBorder="1" applyAlignment="1">
      <alignment horizontal="left" vertical="center" wrapText="1"/>
    </xf>
    <xf numFmtId="0" fontId="6" fillId="12" borderId="1" xfId="9" quotePrefix="1" applyFont="1" applyFill="1" applyBorder="1" applyAlignment="1">
      <alignment horizontal="left" wrapText="1"/>
    </xf>
    <xf numFmtId="0" fontId="6" fillId="12" borderId="2" xfId="9" quotePrefix="1" applyFont="1" applyFill="1" applyBorder="1" applyAlignment="1">
      <alignment horizontal="left" wrapText="1"/>
    </xf>
    <xf numFmtId="0" fontId="6" fillId="12" borderId="4" xfId="9" quotePrefix="1" applyFont="1" applyFill="1" applyBorder="1" applyAlignment="1">
      <alignment horizontal="left" wrapText="1"/>
    </xf>
    <xf numFmtId="0" fontId="16" fillId="0" borderId="0" xfId="14" applyFont="1" applyFill="1" applyAlignment="1">
      <alignment horizontal="left"/>
    </xf>
    <xf numFmtId="0" fontId="16" fillId="11" borderId="0" xfId="14" applyFont="1" applyFill="1" applyAlignment="1">
      <alignment horizontal="left"/>
    </xf>
    <xf numFmtId="0" fontId="9" fillId="0" borderId="3" xfId="9" quotePrefix="1" applyFont="1" applyBorder="1" applyAlignment="1">
      <alignment horizontal="left" vertical="center" wrapText="1"/>
    </xf>
    <xf numFmtId="0" fontId="9" fillId="0" borderId="3" xfId="9" applyFont="1" applyBorder="1" applyAlignment="1">
      <alignment vertical="center" wrapText="1"/>
    </xf>
    <xf numFmtId="0" fontId="9" fillId="0" borderId="3" xfId="9" quotePrefix="1" applyFont="1" applyBorder="1" applyAlignment="1">
      <alignment horizontal="left" vertical="center"/>
    </xf>
    <xf numFmtId="0" fontId="9" fillId="0" borderId="3" xfId="9" applyFont="1" applyBorder="1" applyAlignment="1">
      <alignment vertical="center"/>
    </xf>
    <xf numFmtId="0" fontId="9" fillId="0" borderId="1" xfId="9" applyFont="1" applyBorder="1" applyAlignment="1">
      <alignment horizontal="left" vertical="center" wrapText="1"/>
    </xf>
    <xf numFmtId="0" fontId="7" fillId="0" borderId="2" xfId="9" applyFont="1" applyBorder="1" applyAlignment="1">
      <alignment vertical="center" wrapText="1"/>
    </xf>
    <xf numFmtId="0" fontId="6" fillId="10" borderId="1" xfId="9" quotePrefix="1" applyFont="1" applyFill="1" applyBorder="1" applyAlignment="1">
      <alignment horizontal="left" wrapText="1"/>
    </xf>
    <xf numFmtId="0" fontId="6" fillId="10" borderId="2" xfId="9" quotePrefix="1" applyFont="1" applyFill="1" applyBorder="1" applyAlignment="1">
      <alignment horizontal="left" wrapText="1"/>
    </xf>
    <xf numFmtId="0" fontId="6" fillId="10" borderId="4" xfId="9" quotePrefix="1" applyFont="1" applyFill="1" applyBorder="1" applyAlignment="1">
      <alignment horizontal="left" wrapText="1"/>
    </xf>
    <xf numFmtId="0" fontId="9" fillId="10" borderId="1" xfId="9" applyFont="1" applyFill="1" applyBorder="1" applyAlignment="1">
      <alignment horizontal="left" vertical="center"/>
    </xf>
    <xf numFmtId="0" fontId="9" fillId="10" borderId="2" xfId="9" applyFont="1" applyFill="1" applyBorder="1" applyAlignment="1">
      <alignment horizontal="left" vertical="center"/>
    </xf>
    <xf numFmtId="0" fontId="9" fillId="10" borderId="4" xfId="9" applyFont="1" applyFill="1" applyBorder="1" applyAlignment="1">
      <alignment horizontal="left" vertical="center"/>
    </xf>
    <xf numFmtId="0" fontId="12" fillId="0" borderId="3" xfId="9" quotePrefix="1" applyFont="1" applyBorder="1" applyAlignment="1">
      <alignment horizontal="center" wrapText="1"/>
    </xf>
    <xf numFmtId="0" fontId="5" fillId="0" borderId="0" xfId="9" applyFont="1" applyAlignment="1">
      <alignment horizontal="center" vertical="center" wrapText="1"/>
    </xf>
    <xf numFmtId="0" fontId="9" fillId="0" borderId="0" xfId="9" applyFont="1" applyAlignment="1">
      <alignment horizontal="left" vertical="center" wrapText="1"/>
    </xf>
    <xf numFmtId="0" fontId="6" fillId="0" borderId="3" xfId="9" quotePrefix="1" applyFont="1" applyBorder="1" applyAlignment="1">
      <alignment horizontal="center" vertical="center" wrapText="1"/>
    </xf>
    <xf numFmtId="0" fontId="9" fillId="10" borderId="3" xfId="9" quotePrefix="1" applyFont="1" applyFill="1" applyBorder="1" applyAlignment="1">
      <alignment horizontal="left" vertical="center" wrapText="1"/>
    </xf>
    <xf numFmtId="0" fontId="9" fillId="10" borderId="3" xfId="9" applyFont="1" applyFill="1" applyBorder="1" applyAlignment="1">
      <alignment vertical="center" wrapText="1"/>
    </xf>
    <xf numFmtId="0" fontId="12" fillId="0" borderId="1" xfId="9" quotePrefix="1" applyFont="1" applyBorder="1" applyAlignment="1">
      <alignment horizontal="center" vertical="center" wrapText="1"/>
    </xf>
    <xf numFmtId="0" fontId="12" fillId="0" borderId="2" xfId="9" quotePrefix="1" applyFont="1" applyBorder="1" applyAlignment="1">
      <alignment horizontal="center" vertical="center" wrapText="1"/>
    </xf>
    <xf numFmtId="0" fontId="9" fillId="0" borderId="2" xfId="9" applyFont="1" applyBorder="1" applyAlignment="1">
      <alignment horizontal="left" vertical="center" wrapText="1"/>
    </xf>
    <xf numFmtId="0" fontId="9" fillId="0" borderId="3" xfId="9" applyFont="1" applyBorder="1" applyAlignment="1">
      <alignment horizontal="left" vertical="center" wrapText="1"/>
    </xf>
    <xf numFmtId="0" fontId="9" fillId="10" borderId="3" xfId="9" applyFont="1" applyFill="1" applyBorder="1" applyAlignment="1">
      <alignment horizontal="left" vertical="center" wrapText="1"/>
    </xf>
    <xf numFmtId="0" fontId="9" fillId="10" borderId="3" xfId="9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3" fillId="2" borderId="3" xfId="0" applyFont="1" applyFill="1" applyBorder="1" applyAlignment="1">
      <alignment horizontal="left" vertical="center" wrapText="1"/>
    </xf>
    <xf numFmtId="0" fontId="44" fillId="2" borderId="3" xfId="0" quotePrefix="1" applyFont="1" applyFill="1" applyBorder="1" applyAlignment="1">
      <alignment horizontal="left" vertical="center"/>
    </xf>
    <xf numFmtId="0" fontId="45" fillId="2" borderId="3" xfId="0" quotePrefix="1" applyFont="1" applyFill="1" applyBorder="1" applyAlignment="1">
      <alignment horizontal="left" vertical="center"/>
    </xf>
    <xf numFmtId="0" fontId="44" fillId="2" borderId="3" xfId="0" quotePrefix="1" applyFont="1" applyFill="1" applyBorder="1" applyAlignment="1">
      <alignment horizontal="left" vertical="center" wrapText="1"/>
    </xf>
    <xf numFmtId="0" fontId="45" fillId="2" borderId="3" xfId="0" quotePrefix="1" applyFont="1" applyFill="1" applyBorder="1" applyAlignment="1">
      <alignment horizontal="left" vertical="center" wrapText="1"/>
    </xf>
    <xf numFmtId="0" fontId="45" fillId="2" borderId="3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horizontal="left" vertical="center" wrapText="1"/>
    </xf>
    <xf numFmtId="0" fontId="15" fillId="0" borderId="3" xfId="0" applyFont="1" applyBorder="1"/>
    <xf numFmtId="0" fontId="43" fillId="2" borderId="3" xfId="0" quotePrefix="1" applyFont="1" applyFill="1" applyBorder="1" applyAlignment="1">
      <alignment horizontal="left" vertical="center"/>
    </xf>
    <xf numFmtId="0" fontId="47" fillId="2" borderId="3" xfId="0" quotePrefix="1" applyFont="1" applyFill="1" applyBorder="1" applyAlignment="1">
      <alignment horizontal="left" vertical="center"/>
    </xf>
  </cellXfs>
  <cellStyles count="16">
    <cellStyle name="Normal" xfId="0" builtinId="0"/>
    <cellStyle name="Normal 6" xfId="15" xr:uid="{00000000-0005-0000-0000-000001000000}"/>
    <cellStyle name="Normalno 2" xfId="14" xr:uid="{00000000-0005-0000-0000-000002000000}"/>
    <cellStyle name="Normalno 3" xfId="9" xr:uid="{00000000-0005-0000-0000-000003000000}"/>
    <cellStyle name="Obično_List4" xfId="1" xr:uid="{00000000-0005-0000-0000-000004000000}"/>
    <cellStyle name="SAPBEXaggData" xfId="4" xr:uid="{00000000-0005-0000-0000-000005000000}"/>
    <cellStyle name="SAPBEXaggItem" xfId="13" xr:uid="{00000000-0005-0000-0000-000006000000}"/>
    <cellStyle name="SAPBEXchaText" xfId="10" xr:uid="{00000000-0005-0000-0000-000007000000}"/>
    <cellStyle name="SAPBEXformats" xfId="12" xr:uid="{00000000-0005-0000-0000-000008000000}"/>
    <cellStyle name="SAPBEXHLevel0" xfId="2" xr:uid="{00000000-0005-0000-0000-000009000000}"/>
    <cellStyle name="SAPBEXHLevel0X" xfId="11" xr:uid="{00000000-0005-0000-0000-00000A000000}"/>
    <cellStyle name="SAPBEXHLevel1" xfId="5" xr:uid="{00000000-0005-0000-0000-00000B000000}"/>
    <cellStyle name="SAPBEXHLevel2" xfId="6" xr:uid="{00000000-0005-0000-0000-00000C000000}"/>
    <cellStyle name="SAPBEXHLevel3" xfId="7" xr:uid="{00000000-0005-0000-0000-00000D000000}"/>
    <cellStyle name="SAPBEXstdData" xfId="8" xr:uid="{00000000-0005-0000-0000-00000E000000}"/>
    <cellStyle name="SAPBEXstdItem" xfId="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0001PR%20Sa&#382;et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Sažetak"/>
      <sheetName val="FP0002PRPV2"/>
      <sheetName val="FP0002PRR"/>
      <sheetName val="FP0002PRB"/>
      <sheetName val="FP0005PRV2"/>
    </sheetNames>
    <sheetDataSet>
      <sheetData sheetId="0" refreshError="1"/>
      <sheetData sheetId="1" refreshError="1"/>
      <sheetData sheetId="2">
        <row r="5">
          <cell r="B5" t="str">
            <v>6</v>
          </cell>
          <cell r="C5" t="str">
            <v>Prihodi poslovanja</v>
          </cell>
          <cell r="D5">
            <v>126270.22</v>
          </cell>
          <cell r="E5">
            <v>364100</v>
          </cell>
          <cell r="F5">
            <v>364100</v>
          </cell>
          <cell r="G5">
            <v>110565.79</v>
          </cell>
          <cell r="H5">
            <v>87.562839440685195</v>
          </cell>
          <cell r="I5">
            <v>30.366874485031602</v>
          </cell>
        </row>
      </sheetData>
      <sheetData sheetId="3">
        <row r="3">
          <cell r="A3" t="str">
            <v>EKONOMSKA KLASIFIKACIJA</v>
          </cell>
        </row>
      </sheetData>
      <sheetData sheetId="4">
        <row r="3">
          <cell r="C3">
            <v>1256653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37"/>
  <sheetViews>
    <sheetView workbookViewId="0">
      <selection activeCell="A9" sqref="A9"/>
    </sheetView>
  </sheetViews>
  <sheetFormatPr defaultRowHeight="11.25" x14ac:dyDescent="0.2"/>
  <cols>
    <col min="1" max="5" width="9.140625" style="40"/>
    <col min="6" max="6" width="13.7109375" style="40" customWidth="1"/>
    <col min="7" max="7" width="22" style="64" customWidth="1"/>
    <col min="8" max="9" width="25.140625" style="65" customWidth="1"/>
    <col min="10" max="10" width="25.140625" style="64" customWidth="1"/>
    <col min="11" max="12" width="12.28515625" style="64" customWidth="1"/>
    <col min="13" max="261" width="9.140625" style="40"/>
    <col min="262" max="262" width="13.7109375" style="40" customWidth="1"/>
    <col min="263" max="263" width="22" style="40" customWidth="1"/>
    <col min="264" max="266" width="25.140625" style="40" customWidth="1"/>
    <col min="267" max="268" width="12.28515625" style="40" customWidth="1"/>
    <col min="269" max="517" width="9.140625" style="40"/>
    <col min="518" max="518" width="13.7109375" style="40" customWidth="1"/>
    <col min="519" max="519" width="22" style="40" customWidth="1"/>
    <col min="520" max="522" width="25.140625" style="40" customWidth="1"/>
    <col min="523" max="524" width="12.28515625" style="40" customWidth="1"/>
    <col min="525" max="773" width="9.140625" style="40"/>
    <col min="774" max="774" width="13.7109375" style="40" customWidth="1"/>
    <col min="775" max="775" width="22" style="40" customWidth="1"/>
    <col min="776" max="778" width="25.140625" style="40" customWidth="1"/>
    <col min="779" max="780" width="12.28515625" style="40" customWidth="1"/>
    <col min="781" max="1029" width="9.140625" style="40"/>
    <col min="1030" max="1030" width="13.7109375" style="40" customWidth="1"/>
    <col min="1031" max="1031" width="22" style="40" customWidth="1"/>
    <col min="1032" max="1034" width="25.140625" style="40" customWidth="1"/>
    <col min="1035" max="1036" width="12.28515625" style="40" customWidth="1"/>
    <col min="1037" max="1285" width="9.140625" style="40"/>
    <col min="1286" max="1286" width="13.7109375" style="40" customWidth="1"/>
    <col min="1287" max="1287" width="22" style="40" customWidth="1"/>
    <col min="1288" max="1290" width="25.140625" style="40" customWidth="1"/>
    <col min="1291" max="1292" width="12.28515625" style="40" customWidth="1"/>
    <col min="1293" max="1541" width="9.140625" style="40"/>
    <col min="1542" max="1542" width="13.7109375" style="40" customWidth="1"/>
    <col min="1543" max="1543" width="22" style="40" customWidth="1"/>
    <col min="1544" max="1546" width="25.140625" style="40" customWidth="1"/>
    <col min="1547" max="1548" width="12.28515625" style="40" customWidth="1"/>
    <col min="1549" max="1797" width="9.140625" style="40"/>
    <col min="1798" max="1798" width="13.7109375" style="40" customWidth="1"/>
    <col min="1799" max="1799" width="22" style="40" customWidth="1"/>
    <col min="1800" max="1802" width="25.140625" style="40" customWidth="1"/>
    <col min="1803" max="1804" width="12.28515625" style="40" customWidth="1"/>
    <col min="1805" max="2053" width="9.140625" style="40"/>
    <col min="2054" max="2054" width="13.7109375" style="40" customWidth="1"/>
    <col min="2055" max="2055" width="22" style="40" customWidth="1"/>
    <col min="2056" max="2058" width="25.140625" style="40" customWidth="1"/>
    <col min="2059" max="2060" width="12.28515625" style="40" customWidth="1"/>
    <col min="2061" max="2309" width="9.140625" style="40"/>
    <col min="2310" max="2310" width="13.7109375" style="40" customWidth="1"/>
    <col min="2311" max="2311" width="22" style="40" customWidth="1"/>
    <col min="2312" max="2314" width="25.140625" style="40" customWidth="1"/>
    <col min="2315" max="2316" width="12.28515625" style="40" customWidth="1"/>
    <col min="2317" max="2565" width="9.140625" style="40"/>
    <col min="2566" max="2566" width="13.7109375" style="40" customWidth="1"/>
    <col min="2567" max="2567" width="22" style="40" customWidth="1"/>
    <col min="2568" max="2570" width="25.140625" style="40" customWidth="1"/>
    <col min="2571" max="2572" width="12.28515625" style="40" customWidth="1"/>
    <col min="2573" max="2821" width="9.140625" style="40"/>
    <col min="2822" max="2822" width="13.7109375" style="40" customWidth="1"/>
    <col min="2823" max="2823" width="22" style="40" customWidth="1"/>
    <col min="2824" max="2826" width="25.140625" style="40" customWidth="1"/>
    <col min="2827" max="2828" width="12.28515625" style="40" customWidth="1"/>
    <col min="2829" max="3077" width="9.140625" style="40"/>
    <col min="3078" max="3078" width="13.7109375" style="40" customWidth="1"/>
    <col min="3079" max="3079" width="22" style="40" customWidth="1"/>
    <col min="3080" max="3082" width="25.140625" style="40" customWidth="1"/>
    <col min="3083" max="3084" width="12.28515625" style="40" customWidth="1"/>
    <col min="3085" max="3333" width="9.140625" style="40"/>
    <col min="3334" max="3334" width="13.7109375" style="40" customWidth="1"/>
    <col min="3335" max="3335" width="22" style="40" customWidth="1"/>
    <col min="3336" max="3338" width="25.140625" style="40" customWidth="1"/>
    <col min="3339" max="3340" width="12.28515625" style="40" customWidth="1"/>
    <col min="3341" max="3589" width="9.140625" style="40"/>
    <col min="3590" max="3590" width="13.7109375" style="40" customWidth="1"/>
    <col min="3591" max="3591" width="22" style="40" customWidth="1"/>
    <col min="3592" max="3594" width="25.140625" style="40" customWidth="1"/>
    <col min="3595" max="3596" width="12.28515625" style="40" customWidth="1"/>
    <col min="3597" max="3845" width="9.140625" style="40"/>
    <col min="3846" max="3846" width="13.7109375" style="40" customWidth="1"/>
    <col min="3847" max="3847" width="22" style="40" customWidth="1"/>
    <col min="3848" max="3850" width="25.140625" style="40" customWidth="1"/>
    <col min="3851" max="3852" width="12.28515625" style="40" customWidth="1"/>
    <col min="3853" max="4101" width="9.140625" style="40"/>
    <col min="4102" max="4102" width="13.7109375" style="40" customWidth="1"/>
    <col min="4103" max="4103" width="22" style="40" customWidth="1"/>
    <col min="4104" max="4106" width="25.140625" style="40" customWidth="1"/>
    <col min="4107" max="4108" width="12.28515625" style="40" customWidth="1"/>
    <col min="4109" max="4357" width="9.140625" style="40"/>
    <col min="4358" max="4358" width="13.7109375" style="40" customWidth="1"/>
    <col min="4359" max="4359" width="22" style="40" customWidth="1"/>
    <col min="4360" max="4362" width="25.140625" style="40" customWidth="1"/>
    <col min="4363" max="4364" width="12.28515625" style="40" customWidth="1"/>
    <col min="4365" max="4613" width="9.140625" style="40"/>
    <col min="4614" max="4614" width="13.7109375" style="40" customWidth="1"/>
    <col min="4615" max="4615" width="22" style="40" customWidth="1"/>
    <col min="4616" max="4618" width="25.140625" style="40" customWidth="1"/>
    <col min="4619" max="4620" width="12.28515625" style="40" customWidth="1"/>
    <col min="4621" max="4869" width="9.140625" style="40"/>
    <col min="4870" max="4870" width="13.7109375" style="40" customWidth="1"/>
    <col min="4871" max="4871" width="22" style="40" customWidth="1"/>
    <col min="4872" max="4874" width="25.140625" style="40" customWidth="1"/>
    <col min="4875" max="4876" width="12.28515625" style="40" customWidth="1"/>
    <col min="4877" max="5125" width="9.140625" style="40"/>
    <col min="5126" max="5126" width="13.7109375" style="40" customWidth="1"/>
    <col min="5127" max="5127" width="22" style="40" customWidth="1"/>
    <col min="5128" max="5130" width="25.140625" style="40" customWidth="1"/>
    <col min="5131" max="5132" width="12.28515625" style="40" customWidth="1"/>
    <col min="5133" max="5381" width="9.140625" style="40"/>
    <col min="5382" max="5382" width="13.7109375" style="40" customWidth="1"/>
    <col min="5383" max="5383" width="22" style="40" customWidth="1"/>
    <col min="5384" max="5386" width="25.140625" style="40" customWidth="1"/>
    <col min="5387" max="5388" width="12.28515625" style="40" customWidth="1"/>
    <col min="5389" max="5637" width="9.140625" style="40"/>
    <col min="5638" max="5638" width="13.7109375" style="40" customWidth="1"/>
    <col min="5639" max="5639" width="22" style="40" customWidth="1"/>
    <col min="5640" max="5642" width="25.140625" style="40" customWidth="1"/>
    <col min="5643" max="5644" width="12.28515625" style="40" customWidth="1"/>
    <col min="5645" max="5893" width="9.140625" style="40"/>
    <col min="5894" max="5894" width="13.7109375" style="40" customWidth="1"/>
    <col min="5895" max="5895" width="22" style="40" customWidth="1"/>
    <col min="5896" max="5898" width="25.140625" style="40" customWidth="1"/>
    <col min="5899" max="5900" width="12.28515625" style="40" customWidth="1"/>
    <col min="5901" max="6149" width="9.140625" style="40"/>
    <col min="6150" max="6150" width="13.7109375" style="40" customWidth="1"/>
    <col min="6151" max="6151" width="22" style="40" customWidth="1"/>
    <col min="6152" max="6154" width="25.140625" style="40" customWidth="1"/>
    <col min="6155" max="6156" width="12.28515625" style="40" customWidth="1"/>
    <col min="6157" max="6405" width="9.140625" style="40"/>
    <col min="6406" max="6406" width="13.7109375" style="40" customWidth="1"/>
    <col min="6407" max="6407" width="22" style="40" customWidth="1"/>
    <col min="6408" max="6410" width="25.140625" style="40" customWidth="1"/>
    <col min="6411" max="6412" width="12.28515625" style="40" customWidth="1"/>
    <col min="6413" max="6661" width="9.140625" style="40"/>
    <col min="6662" max="6662" width="13.7109375" style="40" customWidth="1"/>
    <col min="6663" max="6663" width="22" style="40" customWidth="1"/>
    <col min="6664" max="6666" width="25.140625" style="40" customWidth="1"/>
    <col min="6667" max="6668" width="12.28515625" style="40" customWidth="1"/>
    <col min="6669" max="6917" width="9.140625" style="40"/>
    <col min="6918" max="6918" width="13.7109375" style="40" customWidth="1"/>
    <col min="6919" max="6919" width="22" style="40" customWidth="1"/>
    <col min="6920" max="6922" width="25.140625" style="40" customWidth="1"/>
    <col min="6923" max="6924" width="12.28515625" style="40" customWidth="1"/>
    <col min="6925" max="7173" width="9.140625" style="40"/>
    <col min="7174" max="7174" width="13.7109375" style="40" customWidth="1"/>
    <col min="7175" max="7175" width="22" style="40" customWidth="1"/>
    <col min="7176" max="7178" width="25.140625" style="40" customWidth="1"/>
    <col min="7179" max="7180" width="12.28515625" style="40" customWidth="1"/>
    <col min="7181" max="7429" width="9.140625" style="40"/>
    <col min="7430" max="7430" width="13.7109375" style="40" customWidth="1"/>
    <col min="7431" max="7431" width="22" style="40" customWidth="1"/>
    <col min="7432" max="7434" width="25.140625" style="40" customWidth="1"/>
    <col min="7435" max="7436" width="12.28515625" style="40" customWidth="1"/>
    <col min="7437" max="7685" width="9.140625" style="40"/>
    <col min="7686" max="7686" width="13.7109375" style="40" customWidth="1"/>
    <col min="7687" max="7687" width="22" style="40" customWidth="1"/>
    <col min="7688" max="7690" width="25.140625" style="40" customWidth="1"/>
    <col min="7691" max="7692" width="12.28515625" style="40" customWidth="1"/>
    <col min="7693" max="7941" width="9.140625" style="40"/>
    <col min="7942" max="7942" width="13.7109375" style="40" customWidth="1"/>
    <col min="7943" max="7943" width="22" style="40" customWidth="1"/>
    <col min="7944" max="7946" width="25.140625" style="40" customWidth="1"/>
    <col min="7947" max="7948" width="12.28515625" style="40" customWidth="1"/>
    <col min="7949" max="8197" width="9.140625" style="40"/>
    <col min="8198" max="8198" width="13.7109375" style="40" customWidth="1"/>
    <col min="8199" max="8199" width="22" style="40" customWidth="1"/>
    <col min="8200" max="8202" width="25.140625" style="40" customWidth="1"/>
    <col min="8203" max="8204" width="12.28515625" style="40" customWidth="1"/>
    <col min="8205" max="8453" width="9.140625" style="40"/>
    <col min="8454" max="8454" width="13.7109375" style="40" customWidth="1"/>
    <col min="8455" max="8455" width="22" style="40" customWidth="1"/>
    <col min="8456" max="8458" width="25.140625" style="40" customWidth="1"/>
    <col min="8459" max="8460" width="12.28515625" style="40" customWidth="1"/>
    <col min="8461" max="8709" width="9.140625" style="40"/>
    <col min="8710" max="8710" width="13.7109375" style="40" customWidth="1"/>
    <col min="8711" max="8711" width="22" style="40" customWidth="1"/>
    <col min="8712" max="8714" width="25.140625" style="40" customWidth="1"/>
    <col min="8715" max="8716" width="12.28515625" style="40" customWidth="1"/>
    <col min="8717" max="8965" width="9.140625" style="40"/>
    <col min="8966" max="8966" width="13.7109375" style="40" customWidth="1"/>
    <col min="8967" max="8967" width="22" style="40" customWidth="1"/>
    <col min="8968" max="8970" width="25.140625" style="40" customWidth="1"/>
    <col min="8971" max="8972" width="12.28515625" style="40" customWidth="1"/>
    <col min="8973" max="9221" width="9.140625" style="40"/>
    <col min="9222" max="9222" width="13.7109375" style="40" customWidth="1"/>
    <col min="9223" max="9223" width="22" style="40" customWidth="1"/>
    <col min="9224" max="9226" width="25.140625" style="40" customWidth="1"/>
    <col min="9227" max="9228" width="12.28515625" style="40" customWidth="1"/>
    <col min="9229" max="9477" width="9.140625" style="40"/>
    <col min="9478" max="9478" width="13.7109375" style="40" customWidth="1"/>
    <col min="9479" max="9479" width="22" style="40" customWidth="1"/>
    <col min="9480" max="9482" width="25.140625" style="40" customWidth="1"/>
    <col min="9483" max="9484" width="12.28515625" style="40" customWidth="1"/>
    <col min="9485" max="9733" width="9.140625" style="40"/>
    <col min="9734" max="9734" width="13.7109375" style="40" customWidth="1"/>
    <col min="9735" max="9735" width="22" style="40" customWidth="1"/>
    <col min="9736" max="9738" width="25.140625" style="40" customWidth="1"/>
    <col min="9739" max="9740" width="12.28515625" style="40" customWidth="1"/>
    <col min="9741" max="9989" width="9.140625" style="40"/>
    <col min="9990" max="9990" width="13.7109375" style="40" customWidth="1"/>
    <col min="9991" max="9991" width="22" style="40" customWidth="1"/>
    <col min="9992" max="9994" width="25.140625" style="40" customWidth="1"/>
    <col min="9995" max="9996" width="12.28515625" style="40" customWidth="1"/>
    <col min="9997" max="10245" width="9.140625" style="40"/>
    <col min="10246" max="10246" width="13.7109375" style="40" customWidth="1"/>
    <col min="10247" max="10247" width="22" style="40" customWidth="1"/>
    <col min="10248" max="10250" width="25.140625" style="40" customWidth="1"/>
    <col min="10251" max="10252" width="12.28515625" style="40" customWidth="1"/>
    <col min="10253" max="10501" width="9.140625" style="40"/>
    <col min="10502" max="10502" width="13.7109375" style="40" customWidth="1"/>
    <col min="10503" max="10503" width="22" style="40" customWidth="1"/>
    <col min="10504" max="10506" width="25.140625" style="40" customWidth="1"/>
    <col min="10507" max="10508" width="12.28515625" style="40" customWidth="1"/>
    <col min="10509" max="10757" width="9.140625" style="40"/>
    <col min="10758" max="10758" width="13.7109375" style="40" customWidth="1"/>
    <col min="10759" max="10759" width="22" style="40" customWidth="1"/>
    <col min="10760" max="10762" width="25.140625" style="40" customWidth="1"/>
    <col min="10763" max="10764" width="12.28515625" style="40" customWidth="1"/>
    <col min="10765" max="11013" width="9.140625" style="40"/>
    <col min="11014" max="11014" width="13.7109375" style="40" customWidth="1"/>
    <col min="11015" max="11015" width="22" style="40" customWidth="1"/>
    <col min="11016" max="11018" width="25.140625" style="40" customWidth="1"/>
    <col min="11019" max="11020" width="12.28515625" style="40" customWidth="1"/>
    <col min="11021" max="11269" width="9.140625" style="40"/>
    <col min="11270" max="11270" width="13.7109375" style="40" customWidth="1"/>
    <col min="11271" max="11271" width="22" style="40" customWidth="1"/>
    <col min="11272" max="11274" width="25.140625" style="40" customWidth="1"/>
    <col min="11275" max="11276" width="12.28515625" style="40" customWidth="1"/>
    <col min="11277" max="11525" width="9.140625" style="40"/>
    <col min="11526" max="11526" width="13.7109375" style="40" customWidth="1"/>
    <col min="11527" max="11527" width="22" style="40" customWidth="1"/>
    <col min="11528" max="11530" width="25.140625" style="40" customWidth="1"/>
    <col min="11531" max="11532" width="12.28515625" style="40" customWidth="1"/>
    <col min="11533" max="11781" width="9.140625" style="40"/>
    <col min="11782" max="11782" width="13.7109375" style="40" customWidth="1"/>
    <col min="11783" max="11783" width="22" style="40" customWidth="1"/>
    <col min="11784" max="11786" width="25.140625" style="40" customWidth="1"/>
    <col min="11787" max="11788" width="12.28515625" style="40" customWidth="1"/>
    <col min="11789" max="12037" width="9.140625" style="40"/>
    <col min="12038" max="12038" width="13.7109375" style="40" customWidth="1"/>
    <col min="12039" max="12039" width="22" style="40" customWidth="1"/>
    <col min="12040" max="12042" width="25.140625" style="40" customWidth="1"/>
    <col min="12043" max="12044" width="12.28515625" style="40" customWidth="1"/>
    <col min="12045" max="12293" width="9.140625" style="40"/>
    <col min="12294" max="12294" width="13.7109375" style="40" customWidth="1"/>
    <col min="12295" max="12295" width="22" style="40" customWidth="1"/>
    <col min="12296" max="12298" width="25.140625" style="40" customWidth="1"/>
    <col min="12299" max="12300" width="12.28515625" style="40" customWidth="1"/>
    <col min="12301" max="12549" width="9.140625" style="40"/>
    <col min="12550" max="12550" width="13.7109375" style="40" customWidth="1"/>
    <col min="12551" max="12551" width="22" style="40" customWidth="1"/>
    <col min="12552" max="12554" width="25.140625" style="40" customWidth="1"/>
    <col min="12555" max="12556" width="12.28515625" style="40" customWidth="1"/>
    <col min="12557" max="12805" width="9.140625" style="40"/>
    <col min="12806" max="12806" width="13.7109375" style="40" customWidth="1"/>
    <col min="12807" max="12807" width="22" style="40" customWidth="1"/>
    <col min="12808" max="12810" width="25.140625" style="40" customWidth="1"/>
    <col min="12811" max="12812" width="12.28515625" style="40" customWidth="1"/>
    <col min="12813" max="13061" width="9.140625" style="40"/>
    <col min="13062" max="13062" width="13.7109375" style="40" customWidth="1"/>
    <col min="13063" max="13063" width="22" style="40" customWidth="1"/>
    <col min="13064" max="13066" width="25.140625" style="40" customWidth="1"/>
    <col min="13067" max="13068" width="12.28515625" style="40" customWidth="1"/>
    <col min="13069" max="13317" width="9.140625" style="40"/>
    <col min="13318" max="13318" width="13.7109375" style="40" customWidth="1"/>
    <col min="13319" max="13319" width="22" style="40" customWidth="1"/>
    <col min="13320" max="13322" width="25.140625" style="40" customWidth="1"/>
    <col min="13323" max="13324" width="12.28515625" style="40" customWidth="1"/>
    <col min="13325" max="13573" width="9.140625" style="40"/>
    <col min="13574" max="13574" width="13.7109375" style="40" customWidth="1"/>
    <col min="13575" max="13575" width="22" style="40" customWidth="1"/>
    <col min="13576" max="13578" width="25.140625" style="40" customWidth="1"/>
    <col min="13579" max="13580" width="12.28515625" style="40" customWidth="1"/>
    <col min="13581" max="13829" width="9.140625" style="40"/>
    <col min="13830" max="13830" width="13.7109375" style="40" customWidth="1"/>
    <col min="13831" max="13831" width="22" style="40" customWidth="1"/>
    <col min="13832" max="13834" width="25.140625" style="40" customWidth="1"/>
    <col min="13835" max="13836" width="12.28515625" style="40" customWidth="1"/>
    <col min="13837" max="14085" width="9.140625" style="40"/>
    <col min="14086" max="14086" width="13.7109375" style="40" customWidth="1"/>
    <col min="14087" max="14087" width="22" style="40" customWidth="1"/>
    <col min="14088" max="14090" width="25.140625" style="40" customWidth="1"/>
    <col min="14091" max="14092" width="12.28515625" style="40" customWidth="1"/>
    <col min="14093" max="14341" width="9.140625" style="40"/>
    <col min="14342" max="14342" width="13.7109375" style="40" customWidth="1"/>
    <col min="14343" max="14343" width="22" style="40" customWidth="1"/>
    <col min="14344" max="14346" width="25.140625" style="40" customWidth="1"/>
    <col min="14347" max="14348" width="12.28515625" style="40" customWidth="1"/>
    <col min="14349" max="14597" width="9.140625" style="40"/>
    <col min="14598" max="14598" width="13.7109375" style="40" customWidth="1"/>
    <col min="14599" max="14599" width="22" style="40" customWidth="1"/>
    <col min="14600" max="14602" width="25.140625" style="40" customWidth="1"/>
    <col min="14603" max="14604" width="12.28515625" style="40" customWidth="1"/>
    <col min="14605" max="14853" width="9.140625" style="40"/>
    <col min="14854" max="14854" width="13.7109375" style="40" customWidth="1"/>
    <col min="14855" max="14855" width="22" style="40" customWidth="1"/>
    <col min="14856" max="14858" width="25.140625" style="40" customWidth="1"/>
    <col min="14859" max="14860" width="12.28515625" style="40" customWidth="1"/>
    <col min="14861" max="15109" width="9.140625" style="40"/>
    <col min="15110" max="15110" width="13.7109375" style="40" customWidth="1"/>
    <col min="15111" max="15111" width="22" style="40" customWidth="1"/>
    <col min="15112" max="15114" width="25.140625" style="40" customWidth="1"/>
    <col min="15115" max="15116" width="12.28515625" style="40" customWidth="1"/>
    <col min="15117" max="15365" width="9.140625" style="40"/>
    <col min="15366" max="15366" width="13.7109375" style="40" customWidth="1"/>
    <col min="15367" max="15367" width="22" style="40" customWidth="1"/>
    <col min="15368" max="15370" width="25.140625" style="40" customWidth="1"/>
    <col min="15371" max="15372" width="12.28515625" style="40" customWidth="1"/>
    <col min="15373" max="15621" width="9.140625" style="40"/>
    <col min="15622" max="15622" width="13.7109375" style="40" customWidth="1"/>
    <col min="15623" max="15623" width="22" style="40" customWidth="1"/>
    <col min="15624" max="15626" width="25.140625" style="40" customWidth="1"/>
    <col min="15627" max="15628" width="12.28515625" style="40" customWidth="1"/>
    <col min="15629" max="15877" width="9.140625" style="40"/>
    <col min="15878" max="15878" width="13.7109375" style="40" customWidth="1"/>
    <col min="15879" max="15879" width="22" style="40" customWidth="1"/>
    <col min="15880" max="15882" width="25.140625" style="40" customWidth="1"/>
    <col min="15883" max="15884" width="12.28515625" style="40" customWidth="1"/>
    <col min="15885" max="16133" width="9.140625" style="40"/>
    <col min="16134" max="16134" width="13.7109375" style="40" customWidth="1"/>
    <col min="16135" max="16135" width="22" style="40" customWidth="1"/>
    <col min="16136" max="16138" width="25.140625" style="40" customWidth="1"/>
    <col min="16139" max="16140" width="12.28515625" style="40" customWidth="1"/>
    <col min="16141" max="16384" width="9.140625" style="40"/>
  </cols>
  <sheetData>
    <row r="3" spans="1:14" ht="12.75" x14ac:dyDescent="0.2">
      <c r="A3" s="166" t="s">
        <v>200</v>
      </c>
      <c r="B3" s="166"/>
      <c r="C3" s="166"/>
      <c r="D3" s="166"/>
      <c r="E3" s="166"/>
      <c r="F3" s="166"/>
    </row>
    <row r="4" spans="1:14" ht="12.75" x14ac:dyDescent="0.2">
      <c r="A4" s="166" t="s">
        <v>201</v>
      </c>
      <c r="B4" s="166"/>
      <c r="C4" s="166"/>
      <c r="D4" s="166"/>
      <c r="E4" s="102"/>
      <c r="F4" s="102"/>
    </row>
    <row r="5" spans="1:14" ht="12.75" x14ac:dyDescent="0.2">
      <c r="A5" s="102"/>
      <c r="B5" s="102"/>
      <c r="C5" s="102"/>
      <c r="D5" s="102"/>
      <c r="E5" s="102"/>
      <c r="F5" s="102"/>
    </row>
    <row r="6" spans="1:14" ht="12.75" x14ac:dyDescent="0.2">
      <c r="A6" s="167" t="s">
        <v>212</v>
      </c>
      <c r="B6" s="167"/>
      <c r="C6" s="167"/>
      <c r="D6" s="102"/>
      <c r="E6" s="102"/>
      <c r="F6" s="102"/>
    </row>
    <row r="7" spans="1:14" ht="12.75" x14ac:dyDescent="0.2">
      <c r="A7" s="103" t="s">
        <v>213</v>
      </c>
      <c r="B7" s="103"/>
      <c r="C7" s="103"/>
    </row>
    <row r="8" spans="1:14" ht="12.75" x14ac:dyDescent="0.2">
      <c r="A8" s="103" t="s">
        <v>214</v>
      </c>
      <c r="B8" s="103"/>
      <c r="C8" s="103"/>
    </row>
    <row r="9" spans="1:14" ht="34.5" customHeight="1" x14ac:dyDescent="0.2">
      <c r="B9" s="181" t="s">
        <v>202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</row>
    <row r="10" spans="1:14" ht="18" x14ac:dyDescent="0.2">
      <c r="B10" s="41"/>
      <c r="C10" s="41"/>
      <c r="D10" s="41"/>
      <c r="E10" s="41"/>
      <c r="F10" s="41"/>
      <c r="G10" s="42"/>
      <c r="H10" s="43"/>
      <c r="I10" s="43"/>
      <c r="J10" s="42"/>
      <c r="K10" s="42"/>
      <c r="L10" s="42"/>
    </row>
    <row r="11" spans="1:14" ht="15.75" customHeight="1" x14ac:dyDescent="0.2">
      <c r="B11" s="181" t="s">
        <v>12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</row>
    <row r="12" spans="1:14" ht="18" x14ac:dyDescent="0.2">
      <c r="B12" s="41"/>
      <c r="C12" s="41"/>
      <c r="D12" s="41"/>
      <c r="E12" s="41"/>
      <c r="F12" s="41"/>
      <c r="G12" s="42"/>
      <c r="H12" s="43"/>
      <c r="I12" s="43"/>
      <c r="J12" s="42"/>
      <c r="K12" s="42"/>
      <c r="L12" s="42"/>
    </row>
    <row r="13" spans="1:14" ht="15.75" customHeight="1" x14ac:dyDescent="0.2">
      <c r="B13" s="181" t="s">
        <v>47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</row>
    <row r="14" spans="1:14" ht="15.75" x14ac:dyDescent="0.2">
      <c r="B14" s="39"/>
      <c r="C14" s="39"/>
      <c r="D14" s="39"/>
      <c r="E14" s="39"/>
      <c r="F14" s="39"/>
      <c r="G14" s="44"/>
      <c r="H14" s="45"/>
      <c r="I14" s="45"/>
      <c r="J14" s="44"/>
      <c r="K14" s="44"/>
      <c r="L14" s="44"/>
    </row>
    <row r="15" spans="1:14" ht="18" x14ac:dyDescent="0.2">
      <c r="B15" s="182" t="s">
        <v>55</v>
      </c>
      <c r="C15" s="182"/>
      <c r="D15" s="182"/>
      <c r="E15" s="182"/>
      <c r="F15" s="182"/>
      <c r="G15" s="46"/>
      <c r="H15" s="47"/>
      <c r="I15" s="47"/>
      <c r="J15" s="48"/>
      <c r="K15" s="49"/>
      <c r="L15" s="49"/>
    </row>
    <row r="16" spans="1:14" ht="42" customHeight="1" x14ac:dyDescent="0.2">
      <c r="B16" s="183" t="s">
        <v>8</v>
      </c>
      <c r="C16" s="183"/>
      <c r="D16" s="183"/>
      <c r="E16" s="183"/>
      <c r="F16" s="183"/>
      <c r="G16" s="50" t="s">
        <v>175</v>
      </c>
      <c r="H16" s="51" t="s">
        <v>203</v>
      </c>
      <c r="I16" s="51" t="s">
        <v>204</v>
      </c>
      <c r="J16" s="50" t="s">
        <v>205</v>
      </c>
      <c r="K16" s="50" t="s">
        <v>20</v>
      </c>
      <c r="L16" s="50" t="s">
        <v>45</v>
      </c>
      <c r="N16" s="40" t="s">
        <v>176</v>
      </c>
    </row>
    <row r="17" spans="2:12" x14ac:dyDescent="0.2">
      <c r="B17" s="180">
        <v>1</v>
      </c>
      <c r="C17" s="180"/>
      <c r="D17" s="180"/>
      <c r="E17" s="180"/>
      <c r="F17" s="180"/>
      <c r="G17" s="52">
        <v>2</v>
      </c>
      <c r="H17" s="52">
        <v>3</v>
      </c>
      <c r="I17" s="52">
        <v>4</v>
      </c>
      <c r="J17" s="52">
        <v>5</v>
      </c>
      <c r="K17" s="53" t="s">
        <v>32</v>
      </c>
      <c r="L17" s="53" t="s">
        <v>33</v>
      </c>
    </row>
    <row r="18" spans="2:12" ht="30" customHeight="1" x14ac:dyDescent="0.2">
      <c r="B18" s="189" t="s">
        <v>22</v>
      </c>
      <c r="C18" s="169"/>
      <c r="D18" s="169"/>
      <c r="E18" s="169"/>
      <c r="F18" s="171"/>
      <c r="G18" s="54">
        <v>899179.45</v>
      </c>
      <c r="H18" s="55">
        <v>2057500</v>
      </c>
      <c r="I18" s="55">
        <v>2052760</v>
      </c>
      <c r="J18" s="54">
        <v>927045.82</v>
      </c>
      <c r="K18" s="56">
        <f>IFERROR(J18/G18*100,"")</f>
        <v>103.09908884149877</v>
      </c>
      <c r="L18" s="56">
        <f>IFERROR(J18/I18*100,"")</f>
        <v>45.160945263937329</v>
      </c>
    </row>
    <row r="19" spans="2:12" ht="30" customHeight="1" x14ac:dyDescent="0.2">
      <c r="B19" s="170" t="s">
        <v>21</v>
      </c>
      <c r="C19" s="171"/>
      <c r="D19" s="171"/>
      <c r="E19" s="171"/>
      <c r="F19" s="171"/>
      <c r="G19" s="54">
        <f>IFERROR(VLOOKUP("7",[1]FP0002PRPV2!$B$5:$I$6,3,FALSE),0)</f>
        <v>0</v>
      </c>
      <c r="H19" s="55">
        <f>IFERROR(VLOOKUP("7",[1]FP0002PRPV2!$B$5:$I$6,4,FALSE),0)</f>
        <v>0</v>
      </c>
      <c r="I19" s="55">
        <f>IFERROR(VLOOKUP("7",[1]FP0002PRPV2!$B$5:$I$6,5,FALSE),0)</f>
        <v>0</v>
      </c>
      <c r="J19" s="54">
        <f>IFERROR(VLOOKUP("7",[1]FP0002PRPV2!$B$5:$I$6,6,FALSE),0)</f>
        <v>0</v>
      </c>
      <c r="K19" s="56" t="str">
        <f t="shared" ref="K19:K24" si="0">IFERROR(J19/G19*100,"")</f>
        <v/>
      </c>
      <c r="L19" s="56" t="str">
        <f t="shared" ref="L19:L24" si="1">IFERROR(J19/I19*100,"")</f>
        <v/>
      </c>
    </row>
    <row r="20" spans="2:12" ht="12.75" x14ac:dyDescent="0.2">
      <c r="B20" s="190" t="s">
        <v>0</v>
      </c>
      <c r="C20" s="185"/>
      <c r="D20" s="185"/>
      <c r="E20" s="185"/>
      <c r="F20" s="191"/>
      <c r="G20" s="66">
        <f>G18+G19</f>
        <v>899179.45</v>
      </c>
      <c r="H20" s="67">
        <f>H18+H19</f>
        <v>2057500</v>
      </c>
      <c r="I20" s="67">
        <f>I18+I19</f>
        <v>2052760</v>
      </c>
      <c r="J20" s="66">
        <f>J18+J19</f>
        <v>927045.82</v>
      </c>
      <c r="K20" s="68">
        <f t="shared" si="0"/>
        <v>103.09908884149877</v>
      </c>
      <c r="L20" s="68">
        <f t="shared" si="1"/>
        <v>45.160945263937329</v>
      </c>
    </row>
    <row r="21" spans="2:12" ht="30" customHeight="1" x14ac:dyDescent="0.2">
      <c r="B21" s="168" t="s">
        <v>23</v>
      </c>
      <c r="C21" s="169"/>
      <c r="D21" s="169"/>
      <c r="E21" s="169"/>
      <c r="F21" s="169"/>
      <c r="G21" s="54">
        <v>1019495.47</v>
      </c>
      <c r="H21" s="55">
        <v>2041100</v>
      </c>
      <c r="I21" s="55">
        <v>2037960</v>
      </c>
      <c r="J21" s="54">
        <v>914151.4</v>
      </c>
      <c r="K21" s="57">
        <f t="shared" si="0"/>
        <v>89.667038932502578</v>
      </c>
      <c r="L21" s="57">
        <f t="shared" si="1"/>
        <v>44.856199336591494</v>
      </c>
    </row>
    <row r="22" spans="2:12" ht="30" customHeight="1" x14ac:dyDescent="0.2">
      <c r="B22" s="170" t="s">
        <v>24</v>
      </c>
      <c r="C22" s="171"/>
      <c r="D22" s="171"/>
      <c r="E22" s="171"/>
      <c r="F22" s="171"/>
      <c r="G22" s="54">
        <v>1871.9</v>
      </c>
      <c r="H22" s="55">
        <v>26400</v>
      </c>
      <c r="I22" s="55">
        <v>24800</v>
      </c>
      <c r="J22" s="54">
        <v>0</v>
      </c>
      <c r="K22" s="57">
        <f t="shared" si="0"/>
        <v>0</v>
      </c>
      <c r="L22" s="57">
        <f t="shared" si="1"/>
        <v>0</v>
      </c>
    </row>
    <row r="23" spans="2:12" ht="12.75" x14ac:dyDescent="0.2">
      <c r="B23" s="177" t="s">
        <v>1</v>
      </c>
      <c r="C23" s="178"/>
      <c r="D23" s="178"/>
      <c r="E23" s="178"/>
      <c r="F23" s="179"/>
      <c r="G23" s="66">
        <f>G21+G22</f>
        <v>1021367.37</v>
      </c>
      <c r="H23" s="67">
        <f>H21+H22</f>
        <v>2067500</v>
      </c>
      <c r="I23" s="67">
        <f>I21+I22</f>
        <v>2062760</v>
      </c>
      <c r="J23" s="66">
        <f>J21+J22</f>
        <v>914151.4</v>
      </c>
      <c r="K23" s="68">
        <f t="shared" si="0"/>
        <v>89.502702636760361</v>
      </c>
      <c r="L23" s="68">
        <f t="shared" si="1"/>
        <v>44.316905505245401</v>
      </c>
    </row>
    <row r="24" spans="2:12" ht="12.75" x14ac:dyDescent="0.2">
      <c r="B24" s="184" t="s">
        <v>2</v>
      </c>
      <c r="C24" s="185"/>
      <c r="D24" s="185"/>
      <c r="E24" s="185"/>
      <c r="F24" s="185"/>
      <c r="G24" s="69">
        <f>G20-G23</f>
        <v>-122187.92000000004</v>
      </c>
      <c r="H24" s="70">
        <f>H20-H23</f>
        <v>-10000</v>
      </c>
      <c r="I24" s="70">
        <f>I20-I23</f>
        <v>-10000</v>
      </c>
      <c r="J24" s="69">
        <f>J20-J23</f>
        <v>12894.419999999925</v>
      </c>
      <c r="K24" s="68">
        <f t="shared" si="0"/>
        <v>-10.552941731064676</v>
      </c>
      <c r="L24" s="68">
        <f t="shared" si="1"/>
        <v>-128.94419999999926</v>
      </c>
    </row>
    <row r="25" spans="2:12" ht="8.25" customHeight="1" x14ac:dyDescent="0.2">
      <c r="B25" s="41"/>
      <c r="C25" s="101"/>
      <c r="D25" s="101"/>
      <c r="E25" s="101"/>
      <c r="F25" s="101"/>
      <c r="G25" s="98"/>
      <c r="H25" s="99"/>
      <c r="I25" s="99"/>
      <c r="J25" s="98"/>
      <c r="K25" s="100"/>
      <c r="L25" s="100"/>
    </row>
    <row r="26" spans="2:12" ht="13.5" customHeight="1" x14ac:dyDescent="0.2">
      <c r="B26" s="182" t="s">
        <v>52</v>
      </c>
      <c r="C26" s="182"/>
      <c r="D26" s="182"/>
      <c r="E26" s="182"/>
      <c r="F26" s="182"/>
      <c r="G26" s="98"/>
      <c r="H26" s="99"/>
      <c r="I26" s="99"/>
      <c r="J26" s="98"/>
      <c r="K26" s="100"/>
      <c r="L26" s="100"/>
    </row>
    <row r="27" spans="2:12" ht="42" customHeight="1" x14ac:dyDescent="0.2">
      <c r="B27" s="183" t="s">
        <v>8</v>
      </c>
      <c r="C27" s="183"/>
      <c r="D27" s="183"/>
      <c r="E27" s="183"/>
      <c r="F27" s="183"/>
      <c r="G27" s="50" t="s">
        <v>130</v>
      </c>
      <c r="H27" s="58" t="s">
        <v>173</v>
      </c>
      <c r="I27" s="58" t="s">
        <v>174</v>
      </c>
      <c r="J27" s="59" t="s">
        <v>175</v>
      </c>
      <c r="K27" s="59" t="s">
        <v>20</v>
      </c>
      <c r="L27" s="59" t="s">
        <v>45</v>
      </c>
    </row>
    <row r="28" spans="2:12" x14ac:dyDescent="0.2">
      <c r="B28" s="186">
        <v>1</v>
      </c>
      <c r="C28" s="187"/>
      <c r="D28" s="187"/>
      <c r="E28" s="187"/>
      <c r="F28" s="187"/>
      <c r="G28" s="52">
        <v>2</v>
      </c>
      <c r="H28" s="52">
        <v>3</v>
      </c>
      <c r="I28" s="52">
        <v>4</v>
      </c>
      <c r="J28" s="52">
        <v>5</v>
      </c>
      <c r="K28" s="53" t="s">
        <v>32</v>
      </c>
      <c r="L28" s="53" t="s">
        <v>33</v>
      </c>
    </row>
    <row r="29" spans="2:12" ht="30" customHeight="1" x14ac:dyDescent="0.2">
      <c r="B29" s="172" t="s">
        <v>25</v>
      </c>
      <c r="C29" s="188"/>
      <c r="D29" s="188"/>
      <c r="E29" s="188"/>
      <c r="F29" s="188"/>
      <c r="G29" s="54">
        <f>IFERROR(VLOOKUP("8",[1]FP0005PRV2!$A$3:$F$8,3,FALSE),0)</f>
        <v>0</v>
      </c>
      <c r="H29" s="55">
        <f>IFERROR(VLOOKUP("8",[1]FP0005PRV2!$A$3:$F$8,4,FALSE),0)</f>
        <v>0</v>
      </c>
      <c r="I29" s="55">
        <f>IFERROR(VLOOKUP("8",[1]FP0005PRV2!$A$3:$F$8,5,FALSE),0)</f>
        <v>0</v>
      </c>
      <c r="J29" s="54">
        <f>IFERROR(VLOOKUP("8",[1]FP0005PRV2!$A$3:$F$8,6,FALSE),0)</f>
        <v>0</v>
      </c>
      <c r="K29" s="60" t="str">
        <f t="shared" ref="K29:K34" si="2">IFERROR(J29/G29*100,"")</f>
        <v/>
      </c>
      <c r="L29" s="60" t="str">
        <f t="shared" ref="L29:L34" si="3">IFERROR(J29/I29*100,"")</f>
        <v/>
      </c>
    </row>
    <row r="30" spans="2:12" ht="30" customHeight="1" x14ac:dyDescent="0.2">
      <c r="B30" s="172" t="s">
        <v>26</v>
      </c>
      <c r="C30" s="173"/>
      <c r="D30" s="173"/>
      <c r="E30" s="173"/>
      <c r="F30" s="173"/>
      <c r="G30" s="54">
        <f>IFERROR(VLOOKUP("5",[1]FP0005PRV2!$A$3:$F$8,3,FALSE),0)</f>
        <v>0</v>
      </c>
      <c r="H30" s="55">
        <f>IFERROR(VLOOKUP("5",[1]FP0005PRV2!$A$3:$F$8,4,FALSE),0)</f>
        <v>0</v>
      </c>
      <c r="I30" s="55">
        <f>IFERROR(VLOOKUP("5",[1]FP0005PRV2!$A$3:$F$8,5,FALSE),0)</f>
        <v>0</v>
      </c>
      <c r="J30" s="54">
        <f>IFERROR(VLOOKUP("5",[1]FP0005PRV2!$A$3:$F$8,6,FALSE),0)</f>
        <v>0</v>
      </c>
      <c r="K30" s="60" t="str">
        <f t="shared" si="2"/>
        <v/>
      </c>
      <c r="L30" s="60" t="str">
        <f t="shared" si="3"/>
        <v/>
      </c>
    </row>
    <row r="31" spans="2:12" ht="12.75" x14ac:dyDescent="0.2">
      <c r="B31" s="163" t="s">
        <v>46</v>
      </c>
      <c r="C31" s="164"/>
      <c r="D31" s="164"/>
      <c r="E31" s="164"/>
      <c r="F31" s="165"/>
      <c r="G31" s="107">
        <f>G29-G30</f>
        <v>0</v>
      </c>
      <c r="H31" s="108">
        <f>H29-H30</f>
        <v>0</v>
      </c>
      <c r="I31" s="108">
        <f>I29-I30</f>
        <v>0</v>
      </c>
      <c r="J31" s="107">
        <f>J29-J30</f>
        <v>0</v>
      </c>
      <c r="K31" s="71" t="str">
        <f t="shared" si="2"/>
        <v/>
      </c>
      <c r="L31" s="71" t="str">
        <f t="shared" si="3"/>
        <v/>
      </c>
    </row>
    <row r="32" spans="2:12" ht="12.75" x14ac:dyDescent="0.2">
      <c r="B32" s="172" t="s">
        <v>14</v>
      </c>
      <c r="C32" s="173"/>
      <c r="D32" s="173"/>
      <c r="E32" s="173"/>
      <c r="F32" s="173"/>
      <c r="G32" s="105"/>
      <c r="H32" s="106"/>
      <c r="I32" s="106"/>
      <c r="J32" s="105"/>
      <c r="K32" s="60" t="str">
        <f t="shared" si="2"/>
        <v/>
      </c>
      <c r="L32" s="60" t="str">
        <f t="shared" si="3"/>
        <v/>
      </c>
    </row>
    <row r="33" spans="2:12" ht="12.75" x14ac:dyDescent="0.2">
      <c r="B33" s="172" t="s">
        <v>51</v>
      </c>
      <c r="C33" s="173"/>
      <c r="D33" s="173"/>
      <c r="E33" s="173"/>
      <c r="F33" s="173"/>
      <c r="G33" s="105">
        <v>105274.37</v>
      </c>
      <c r="H33" s="106"/>
      <c r="I33" s="106"/>
      <c r="J33" s="105">
        <v>132544.22</v>
      </c>
      <c r="K33" s="60">
        <f>SUM(J33/G33*100)</f>
        <v>125.90359837821876</v>
      </c>
      <c r="L33" s="60" t="e">
        <f>SUM(J33/I33*100)</f>
        <v>#DIV/0!</v>
      </c>
    </row>
    <row r="34" spans="2:12" ht="12.75" x14ac:dyDescent="0.2">
      <c r="B34" s="174" t="s">
        <v>53</v>
      </c>
      <c r="C34" s="175"/>
      <c r="D34" s="175"/>
      <c r="E34" s="175"/>
      <c r="F34" s="176"/>
      <c r="G34" s="66">
        <f>+G31+G32+G33</f>
        <v>105274.37</v>
      </c>
      <c r="H34" s="66">
        <f>+H31+H32+H33</f>
        <v>0</v>
      </c>
      <c r="I34" s="66">
        <f>+I31+I32+I33</f>
        <v>0</v>
      </c>
      <c r="J34" s="66">
        <f>+J31+J32+J33</f>
        <v>132544.22</v>
      </c>
      <c r="K34" s="71">
        <f t="shared" si="2"/>
        <v>125.90359837821876</v>
      </c>
      <c r="L34" s="71" t="str">
        <f t="shared" si="3"/>
        <v/>
      </c>
    </row>
    <row r="35" spans="2:12" ht="12.75" x14ac:dyDescent="0.2">
      <c r="B35" s="162" t="s">
        <v>54</v>
      </c>
      <c r="C35" s="162"/>
      <c r="D35" s="162"/>
      <c r="E35" s="162"/>
      <c r="F35" s="162"/>
      <c r="G35" s="69">
        <f>+G24+G34</f>
        <v>-16913.550000000047</v>
      </c>
      <c r="H35" s="69">
        <f>+H24+H34</f>
        <v>-10000</v>
      </c>
      <c r="I35" s="69">
        <f>+I24+I34</f>
        <v>-10000</v>
      </c>
      <c r="J35" s="69">
        <f>+J24-J34</f>
        <v>-119649.80000000008</v>
      </c>
      <c r="K35" s="68"/>
      <c r="L35" s="68"/>
    </row>
    <row r="37" spans="2:12" ht="15" x14ac:dyDescent="0.2">
      <c r="B37" s="61"/>
      <c r="C37" s="61"/>
      <c r="D37" s="61"/>
      <c r="E37" s="61"/>
      <c r="F37" s="61"/>
      <c r="G37" s="62"/>
      <c r="H37" s="63"/>
      <c r="I37" s="63"/>
      <c r="J37" s="62"/>
      <c r="K37" s="62"/>
      <c r="L37" s="62"/>
    </row>
  </sheetData>
  <mergeCells count="26">
    <mergeCell ref="B28:F28"/>
    <mergeCell ref="B29:F29"/>
    <mergeCell ref="B18:F18"/>
    <mergeCell ref="B19:F19"/>
    <mergeCell ref="B20:F20"/>
    <mergeCell ref="B15:F15"/>
    <mergeCell ref="B16:F16"/>
    <mergeCell ref="B24:F24"/>
    <mergeCell ref="B26:F26"/>
    <mergeCell ref="B27:F27"/>
    <mergeCell ref="B35:F35"/>
    <mergeCell ref="B31:F31"/>
    <mergeCell ref="A3:F3"/>
    <mergeCell ref="A4:D4"/>
    <mergeCell ref="A6:C6"/>
    <mergeCell ref="B21:F21"/>
    <mergeCell ref="B22:F22"/>
    <mergeCell ref="B32:F32"/>
    <mergeCell ref="B33:F33"/>
    <mergeCell ref="B34:F34"/>
    <mergeCell ref="B30:F30"/>
    <mergeCell ref="B23:F23"/>
    <mergeCell ref="B17:F17"/>
    <mergeCell ref="B9:L9"/>
    <mergeCell ref="B11:L11"/>
    <mergeCell ref="B13:L13"/>
  </mergeCells>
  <pageMargins left="0.7" right="0.7" top="0.75" bottom="0.75" header="0.3" footer="0.3"/>
  <pageSetup scale="5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7C4C-939E-41CB-82AF-FBA423B5A908}">
  <dimension ref="A1:K116"/>
  <sheetViews>
    <sheetView topLeftCell="A50" workbookViewId="0">
      <selection activeCell="S64" sqref="S64"/>
    </sheetView>
  </sheetViews>
  <sheetFormatPr defaultRowHeight="15" x14ac:dyDescent="0.25"/>
  <cols>
    <col min="1" max="1" width="2.7109375" customWidth="1"/>
    <col min="2" max="2" width="3.7109375" customWidth="1"/>
    <col min="3" max="3" width="4.28515625" customWidth="1"/>
    <col min="4" max="4" width="5.28515625" customWidth="1"/>
    <col min="5" max="5" width="47.85546875" bestFit="1" customWidth="1"/>
    <col min="6" max="9" width="11.7109375" bestFit="1" customWidth="1"/>
  </cols>
  <sheetData>
    <row r="1" spans="1:11" ht="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192" t="s">
        <v>12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1" ht="18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</row>
    <row r="4" spans="1:11" ht="15.75" x14ac:dyDescent="0.25">
      <c r="A4" s="192" t="s">
        <v>49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</row>
    <row r="5" spans="1:11" ht="18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</row>
    <row r="6" spans="1:11" ht="15.75" x14ac:dyDescent="0.25">
      <c r="A6" s="192" t="s">
        <v>34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</row>
    <row r="7" spans="1:11" ht="18" x14ac:dyDescent="0.25">
      <c r="A7" s="1"/>
      <c r="B7" s="1"/>
      <c r="C7" s="1"/>
      <c r="D7" s="1"/>
      <c r="E7" s="1"/>
      <c r="F7" s="1"/>
      <c r="G7" s="1"/>
      <c r="H7" s="1"/>
      <c r="I7" s="2"/>
      <c r="J7" s="2"/>
      <c r="K7" s="2"/>
    </row>
    <row r="8" spans="1:11" ht="76.5" x14ac:dyDescent="0.25">
      <c r="A8" s="196" t="s">
        <v>8</v>
      </c>
      <c r="B8" s="197"/>
      <c r="C8" s="197"/>
      <c r="D8" s="197"/>
      <c r="E8" s="198"/>
      <c r="F8" s="16" t="s">
        <v>177</v>
      </c>
      <c r="G8" s="16" t="s">
        <v>206</v>
      </c>
      <c r="H8" s="16" t="s">
        <v>204</v>
      </c>
      <c r="I8" s="16" t="s">
        <v>207</v>
      </c>
      <c r="J8" s="16" t="s">
        <v>20</v>
      </c>
      <c r="K8" s="16" t="s">
        <v>45</v>
      </c>
    </row>
    <row r="9" spans="1:11" x14ac:dyDescent="0.25">
      <c r="A9" s="193">
        <v>1</v>
      </c>
      <c r="B9" s="194"/>
      <c r="C9" s="194"/>
      <c r="D9" s="194"/>
      <c r="E9" s="195"/>
      <c r="F9" s="17">
        <v>2</v>
      </c>
      <c r="G9" s="17">
        <v>3</v>
      </c>
      <c r="H9" s="17">
        <v>4</v>
      </c>
      <c r="I9" s="17">
        <v>5</v>
      </c>
      <c r="J9" s="17" t="s">
        <v>32</v>
      </c>
      <c r="K9" s="17" t="s">
        <v>33</v>
      </c>
    </row>
    <row r="10" spans="1:11" ht="22.5" x14ac:dyDescent="0.25">
      <c r="A10" s="4"/>
      <c r="B10" s="4"/>
      <c r="C10" s="4"/>
      <c r="D10" s="4"/>
      <c r="E10" s="207" t="s">
        <v>44</v>
      </c>
      <c r="F10" s="27">
        <f>SUM(F11+F112)</f>
        <v>899179.45</v>
      </c>
      <c r="G10" s="27">
        <f>SUM(G11+G112)</f>
        <v>2067500</v>
      </c>
      <c r="H10" s="27">
        <f>SUM(H11+H112)</f>
        <v>2062760</v>
      </c>
      <c r="I10" s="27">
        <f>SUM(I11)</f>
        <v>927045.82</v>
      </c>
      <c r="J10" s="14"/>
      <c r="K10" s="14"/>
    </row>
    <row r="11" spans="1:11" ht="24.75" customHeight="1" x14ac:dyDescent="0.25">
      <c r="A11" s="4">
        <v>6</v>
      </c>
      <c r="B11" s="4"/>
      <c r="C11" s="4"/>
      <c r="D11" s="4"/>
      <c r="E11" s="207" t="s">
        <v>3</v>
      </c>
      <c r="F11" s="33">
        <f>SUM(F12+F20+F24+F29+F17)</f>
        <v>899179.45</v>
      </c>
      <c r="G11" s="33">
        <f>SUM(G12+G20+G24+G29+G17)</f>
        <v>2057500</v>
      </c>
      <c r="H11" s="33">
        <f t="shared" ref="H11" si="0">SUM(H12+H20+H24+H29+H17)</f>
        <v>2052760</v>
      </c>
      <c r="I11" s="33">
        <f>SUM(I12+I20+I24+I29+I17)</f>
        <v>927045.82</v>
      </c>
      <c r="J11" s="26">
        <f>SUM(I11/F11*100)</f>
        <v>103.09908884149877</v>
      </c>
      <c r="K11" s="36">
        <f>SUM(I11/H11*100)</f>
        <v>45.160945263937329</v>
      </c>
    </row>
    <row r="12" spans="1:11" ht="26.25" customHeight="1" x14ac:dyDescent="0.25">
      <c r="A12" s="4"/>
      <c r="B12" s="8">
        <v>63</v>
      </c>
      <c r="C12" s="8"/>
      <c r="D12" s="8"/>
      <c r="E12" s="200" t="s">
        <v>134</v>
      </c>
      <c r="F12" s="33">
        <f t="shared" ref="F12:G13" si="1">SUM(F13)</f>
        <v>818466.47</v>
      </c>
      <c r="G12" s="33">
        <f t="shared" si="1"/>
        <v>1863700</v>
      </c>
      <c r="H12" s="33">
        <f>SUM(H13)</f>
        <v>1863700</v>
      </c>
      <c r="I12" s="33">
        <f>SUM(I13)</f>
        <v>846964.64</v>
      </c>
      <c r="J12" s="26">
        <f t="shared" ref="J12:J32" si="2">SUM(I12/F12*100)</f>
        <v>103.48189828717113</v>
      </c>
      <c r="K12" s="36">
        <f t="shared" ref="K12:K32" si="3">SUM(I12/H12*100)</f>
        <v>45.445331330149699</v>
      </c>
    </row>
    <row r="13" spans="1:11" ht="18" customHeight="1" x14ac:dyDescent="0.25">
      <c r="A13" s="4"/>
      <c r="B13" s="8"/>
      <c r="C13" s="8">
        <v>636</v>
      </c>
      <c r="D13" s="8"/>
      <c r="E13" s="200" t="s">
        <v>133</v>
      </c>
      <c r="F13" s="109">
        <f t="shared" si="1"/>
        <v>818466.47</v>
      </c>
      <c r="G13" s="109">
        <f t="shared" si="1"/>
        <v>1863700</v>
      </c>
      <c r="H13" s="109">
        <f>SUM(H14)</f>
        <v>1863700</v>
      </c>
      <c r="I13" s="109">
        <f>SUM(I14)</f>
        <v>846964.64</v>
      </c>
      <c r="J13" s="26">
        <f t="shared" si="2"/>
        <v>103.48189828717113</v>
      </c>
      <c r="K13" s="36">
        <f t="shared" si="3"/>
        <v>45.445331330149699</v>
      </c>
    </row>
    <row r="14" spans="1:11" ht="28.5" customHeight="1" x14ac:dyDescent="0.25">
      <c r="A14" s="4"/>
      <c r="B14" s="8"/>
      <c r="C14" s="8"/>
      <c r="D14" s="8">
        <v>6361</v>
      </c>
      <c r="E14" s="200" t="s">
        <v>135</v>
      </c>
      <c r="F14" s="109">
        <v>818466.47</v>
      </c>
      <c r="G14" s="150">
        <v>1863700</v>
      </c>
      <c r="H14" s="109">
        <v>1863700</v>
      </c>
      <c r="I14" s="109">
        <v>846964.64</v>
      </c>
      <c r="J14" s="26">
        <f t="shared" si="2"/>
        <v>103.48189828717113</v>
      </c>
      <c r="K14" s="36">
        <f t="shared" si="3"/>
        <v>45.445331330149699</v>
      </c>
    </row>
    <row r="15" spans="1:11" x14ac:dyDescent="0.25">
      <c r="A15" s="4"/>
      <c r="B15" s="8"/>
      <c r="C15" s="8">
        <v>638</v>
      </c>
      <c r="D15" s="8"/>
      <c r="E15" s="208" t="s">
        <v>178</v>
      </c>
      <c r="F15" s="109">
        <v>0</v>
      </c>
      <c r="G15" s="109">
        <v>0</v>
      </c>
      <c r="H15" s="109">
        <f>SUM(H16)</f>
        <v>0</v>
      </c>
      <c r="I15" s="109">
        <v>0</v>
      </c>
      <c r="J15" s="26" t="e">
        <f t="shared" si="2"/>
        <v>#DIV/0!</v>
      </c>
      <c r="K15" s="36" t="e">
        <f t="shared" si="3"/>
        <v>#DIV/0!</v>
      </c>
    </row>
    <row r="16" spans="1:11" x14ac:dyDescent="0.25">
      <c r="A16" s="4"/>
      <c r="B16" s="8"/>
      <c r="C16" s="8"/>
      <c r="D16" s="8">
        <v>6381</v>
      </c>
      <c r="E16" s="208" t="s">
        <v>179</v>
      </c>
      <c r="F16" s="109">
        <v>0</v>
      </c>
      <c r="G16" s="109">
        <v>0</v>
      </c>
      <c r="H16" s="109">
        <v>0</v>
      </c>
      <c r="I16" s="109">
        <v>0</v>
      </c>
      <c r="J16" s="26" t="e">
        <f t="shared" si="2"/>
        <v>#DIV/0!</v>
      </c>
      <c r="K16" s="36" t="e">
        <f t="shared" si="3"/>
        <v>#DIV/0!</v>
      </c>
    </row>
    <row r="17" spans="1:11" ht="15.75" customHeight="1" x14ac:dyDescent="0.25">
      <c r="A17" s="4"/>
      <c r="B17" s="8">
        <v>64</v>
      </c>
      <c r="C17" s="8"/>
      <c r="D17" s="8"/>
      <c r="E17" s="200" t="s">
        <v>136</v>
      </c>
      <c r="F17" s="33">
        <v>0</v>
      </c>
      <c r="G17" s="33">
        <v>100</v>
      </c>
      <c r="H17" s="33">
        <f>SUM(H18)</f>
        <v>100</v>
      </c>
      <c r="I17" s="33">
        <v>0</v>
      </c>
      <c r="J17" s="26" t="e">
        <f t="shared" si="2"/>
        <v>#DIV/0!</v>
      </c>
      <c r="K17" s="36">
        <f t="shared" si="3"/>
        <v>0</v>
      </c>
    </row>
    <row r="18" spans="1:11" ht="15.75" customHeight="1" x14ac:dyDescent="0.25">
      <c r="A18" s="4"/>
      <c r="B18" s="8"/>
      <c r="C18" s="8">
        <v>641</v>
      </c>
      <c r="D18" s="8"/>
      <c r="E18" s="200" t="s">
        <v>137</v>
      </c>
      <c r="F18" s="109">
        <v>0</v>
      </c>
      <c r="G18" s="109">
        <v>100</v>
      </c>
      <c r="H18" s="109">
        <f>SUM(H19)</f>
        <v>100</v>
      </c>
      <c r="I18" s="33">
        <v>0</v>
      </c>
      <c r="J18" s="26" t="e">
        <f t="shared" si="2"/>
        <v>#DIV/0!</v>
      </c>
      <c r="K18" s="36">
        <f t="shared" si="3"/>
        <v>0</v>
      </c>
    </row>
    <row r="19" spans="1:11" ht="17.25" customHeight="1" x14ac:dyDescent="0.25">
      <c r="A19" s="4"/>
      <c r="B19" s="8"/>
      <c r="C19" s="8"/>
      <c r="D19" s="8">
        <v>6413</v>
      </c>
      <c r="E19" s="200" t="s">
        <v>138</v>
      </c>
      <c r="F19" s="109">
        <v>0</v>
      </c>
      <c r="G19" s="109">
        <v>100</v>
      </c>
      <c r="H19" s="109">
        <v>100</v>
      </c>
      <c r="I19" s="33">
        <v>0</v>
      </c>
      <c r="J19" s="26" t="e">
        <f t="shared" si="2"/>
        <v>#DIV/0!</v>
      </c>
      <c r="K19" s="36">
        <f t="shared" si="3"/>
        <v>0</v>
      </c>
    </row>
    <row r="20" spans="1:11" ht="20.25" customHeight="1" x14ac:dyDescent="0.25">
      <c r="A20" s="4"/>
      <c r="B20" s="8">
        <v>65</v>
      </c>
      <c r="C20" s="8"/>
      <c r="D20" s="8"/>
      <c r="E20" s="200" t="s">
        <v>57</v>
      </c>
      <c r="F20" s="31">
        <f t="shared" ref="F20:H21" si="4">SUM(F21)</f>
        <v>36557.39</v>
      </c>
      <c r="G20" s="31">
        <f t="shared" si="4"/>
        <v>60100</v>
      </c>
      <c r="H20" s="31">
        <f t="shared" si="4"/>
        <v>59960</v>
      </c>
      <c r="I20" s="31">
        <f>SUM(I21)</f>
        <v>34163.11</v>
      </c>
      <c r="J20" s="26">
        <f t="shared" si="2"/>
        <v>93.45062653542827</v>
      </c>
      <c r="K20" s="36">
        <f t="shared" si="3"/>
        <v>56.976501000667113</v>
      </c>
    </row>
    <row r="21" spans="1:11" x14ac:dyDescent="0.25">
      <c r="A21" s="5"/>
      <c r="B21" s="5"/>
      <c r="C21" s="5">
        <v>652</v>
      </c>
      <c r="D21" s="5"/>
      <c r="E21" s="209" t="s">
        <v>58</v>
      </c>
      <c r="F21" s="26">
        <f t="shared" si="4"/>
        <v>36557.39</v>
      </c>
      <c r="G21" s="26">
        <f t="shared" si="4"/>
        <v>60100</v>
      </c>
      <c r="H21" s="26">
        <f t="shared" si="4"/>
        <v>59960</v>
      </c>
      <c r="I21" s="26">
        <f>SUM(I22)</f>
        <v>34163.11</v>
      </c>
      <c r="J21" s="26">
        <f t="shared" si="2"/>
        <v>93.45062653542827</v>
      </c>
      <c r="K21" s="36">
        <f t="shared" si="3"/>
        <v>56.976501000667113</v>
      </c>
    </row>
    <row r="22" spans="1:11" x14ac:dyDescent="0.25">
      <c r="A22" s="5"/>
      <c r="B22" s="5"/>
      <c r="C22" s="5"/>
      <c r="D22" s="5">
        <v>6526</v>
      </c>
      <c r="E22" s="209" t="s">
        <v>59</v>
      </c>
      <c r="F22" s="27">
        <v>36557.39</v>
      </c>
      <c r="G22" s="27">
        <v>60100</v>
      </c>
      <c r="H22" s="27">
        <v>59960</v>
      </c>
      <c r="I22" s="26">
        <v>34163.11</v>
      </c>
      <c r="J22" s="26">
        <f t="shared" si="2"/>
        <v>93.45062653542827</v>
      </c>
      <c r="K22" s="36">
        <f t="shared" si="3"/>
        <v>56.976501000667113</v>
      </c>
    </row>
    <row r="23" spans="1:11" x14ac:dyDescent="0.25">
      <c r="A23" s="5"/>
      <c r="B23" s="5"/>
      <c r="C23" s="6"/>
      <c r="D23" s="6"/>
      <c r="E23" s="210"/>
      <c r="F23" s="27"/>
      <c r="G23" s="27"/>
      <c r="H23" s="27"/>
      <c r="I23" s="26"/>
      <c r="J23" s="26"/>
      <c r="K23" s="36"/>
    </row>
    <row r="24" spans="1:11" ht="25.5" customHeight="1" x14ac:dyDescent="0.25">
      <c r="A24" s="5"/>
      <c r="B24" s="5">
        <v>66</v>
      </c>
      <c r="C24" s="6"/>
      <c r="D24" s="6"/>
      <c r="E24" s="200" t="s">
        <v>15</v>
      </c>
      <c r="F24" s="31">
        <f t="shared" ref="F24:G24" si="5">SUM(F25+F27)</f>
        <v>1128</v>
      </c>
      <c r="G24" s="31">
        <f t="shared" si="5"/>
        <v>2000</v>
      </c>
      <c r="H24" s="31">
        <f>SUM(H25+H27)</f>
        <v>1300</v>
      </c>
      <c r="I24" s="31">
        <f>SUM(I25+I27)</f>
        <v>1180</v>
      </c>
      <c r="J24" s="26">
        <f t="shared" si="2"/>
        <v>104.60992907801419</v>
      </c>
      <c r="K24" s="36">
        <f t="shared" si="3"/>
        <v>90.769230769230774</v>
      </c>
    </row>
    <row r="25" spans="1:11" ht="20.25" customHeight="1" x14ac:dyDescent="0.25">
      <c r="A25" s="5"/>
      <c r="B25" s="11"/>
      <c r="C25" s="6">
        <v>661</v>
      </c>
      <c r="D25" s="6"/>
      <c r="E25" s="200" t="s">
        <v>27</v>
      </c>
      <c r="F25" s="26">
        <f t="shared" ref="F25:H25" si="6">SUM(F26)</f>
        <v>438</v>
      </c>
      <c r="G25" s="26">
        <v>800</v>
      </c>
      <c r="H25" s="26">
        <f t="shared" si="6"/>
        <v>800</v>
      </c>
      <c r="I25" s="26">
        <f>SUM(I26)</f>
        <v>480</v>
      </c>
      <c r="J25" s="26">
        <f t="shared" si="2"/>
        <v>109.58904109589041</v>
      </c>
      <c r="K25" s="36">
        <f t="shared" si="3"/>
        <v>60</v>
      </c>
    </row>
    <row r="26" spans="1:11" ht="19.5" customHeight="1" x14ac:dyDescent="0.25">
      <c r="A26" s="5"/>
      <c r="B26" s="11"/>
      <c r="C26" s="6"/>
      <c r="D26" s="6">
        <v>6615</v>
      </c>
      <c r="E26" s="200" t="s">
        <v>56</v>
      </c>
      <c r="F26" s="27">
        <v>438</v>
      </c>
      <c r="G26" s="27">
        <v>800</v>
      </c>
      <c r="H26" s="27">
        <v>800</v>
      </c>
      <c r="I26" s="26">
        <v>480</v>
      </c>
      <c r="J26" s="26">
        <f t="shared" si="2"/>
        <v>109.58904109589041</v>
      </c>
      <c r="K26" s="36">
        <f t="shared" si="3"/>
        <v>60</v>
      </c>
    </row>
    <row r="27" spans="1:11" ht="30.75" customHeight="1" x14ac:dyDescent="0.25">
      <c r="A27" s="5"/>
      <c r="B27" s="11"/>
      <c r="C27" s="6">
        <v>663</v>
      </c>
      <c r="D27" s="6"/>
      <c r="E27" s="200" t="s">
        <v>155</v>
      </c>
      <c r="F27" s="27">
        <f t="shared" ref="F27:G27" si="7">SUM(F28)</f>
        <v>690</v>
      </c>
      <c r="G27" s="27">
        <f t="shared" si="7"/>
        <v>1200</v>
      </c>
      <c r="H27" s="27">
        <f>SUM(H28)</f>
        <v>500</v>
      </c>
      <c r="I27" s="27">
        <f>SUM(I28)</f>
        <v>700</v>
      </c>
      <c r="J27" s="26">
        <f t="shared" si="2"/>
        <v>101.44927536231884</v>
      </c>
      <c r="K27" s="36">
        <f t="shared" si="3"/>
        <v>140</v>
      </c>
    </row>
    <row r="28" spans="1:11" ht="17.25" customHeight="1" x14ac:dyDescent="0.25">
      <c r="A28" s="5"/>
      <c r="B28" s="11"/>
      <c r="C28" s="6"/>
      <c r="D28" s="6">
        <v>6631</v>
      </c>
      <c r="E28" s="200" t="s">
        <v>151</v>
      </c>
      <c r="F28" s="27">
        <v>690</v>
      </c>
      <c r="G28" s="27">
        <v>1200</v>
      </c>
      <c r="H28" s="27">
        <v>500</v>
      </c>
      <c r="I28" s="26">
        <v>700</v>
      </c>
      <c r="J28" s="26">
        <f t="shared" si="2"/>
        <v>101.44927536231884</v>
      </c>
      <c r="K28" s="36">
        <f t="shared" si="3"/>
        <v>140</v>
      </c>
    </row>
    <row r="29" spans="1:11" ht="22.5" x14ac:dyDescent="0.25">
      <c r="A29" s="5"/>
      <c r="B29" s="5">
        <v>67</v>
      </c>
      <c r="C29" s="6"/>
      <c r="D29" s="6"/>
      <c r="E29" s="200" t="s">
        <v>60</v>
      </c>
      <c r="F29" s="31">
        <f t="shared" ref="F29:H30" si="8">SUM(F30)</f>
        <v>43027.59</v>
      </c>
      <c r="G29" s="31">
        <f t="shared" si="8"/>
        <v>131600</v>
      </c>
      <c r="H29" s="31">
        <f t="shared" si="8"/>
        <v>127700</v>
      </c>
      <c r="I29" s="31">
        <f>SUM(I30)</f>
        <v>44738.07</v>
      </c>
      <c r="J29" s="26">
        <f t="shared" si="2"/>
        <v>103.97530979541267</v>
      </c>
      <c r="K29" s="36">
        <f t="shared" si="3"/>
        <v>35.033727486296009</v>
      </c>
    </row>
    <row r="30" spans="1:11" ht="23.25" customHeight="1" x14ac:dyDescent="0.25">
      <c r="A30" s="5"/>
      <c r="B30" s="11"/>
      <c r="C30" s="6">
        <v>671</v>
      </c>
      <c r="D30" s="6"/>
      <c r="E30" s="200" t="s">
        <v>61</v>
      </c>
      <c r="F30" s="26">
        <f t="shared" si="8"/>
        <v>43027.59</v>
      </c>
      <c r="G30" s="26">
        <f>SUM(G31+G32)</f>
        <v>131600</v>
      </c>
      <c r="H30" s="26">
        <f>SUM(H31+H32)</f>
        <v>127700</v>
      </c>
      <c r="I30" s="26">
        <f>SUM(I31:I32)</f>
        <v>44738.07</v>
      </c>
      <c r="J30" s="26">
        <f t="shared" si="2"/>
        <v>103.97530979541267</v>
      </c>
      <c r="K30" s="36">
        <f t="shared" si="3"/>
        <v>35.033727486296009</v>
      </c>
    </row>
    <row r="31" spans="1:11" ht="19.5" customHeight="1" x14ac:dyDescent="0.25">
      <c r="A31" s="5"/>
      <c r="B31" s="11"/>
      <c r="C31" s="6"/>
      <c r="D31" s="6">
        <v>6711</v>
      </c>
      <c r="E31" s="200" t="s">
        <v>62</v>
      </c>
      <c r="F31" s="27">
        <v>43027.59</v>
      </c>
      <c r="G31" s="27">
        <v>108600</v>
      </c>
      <c r="H31" s="27">
        <v>60400</v>
      </c>
      <c r="I31" s="104">
        <v>44738.07</v>
      </c>
      <c r="J31" s="26">
        <f t="shared" si="2"/>
        <v>103.97530979541267</v>
      </c>
      <c r="K31" s="36">
        <f t="shared" si="3"/>
        <v>74.069652317880795</v>
      </c>
    </row>
    <row r="32" spans="1:11" ht="18.75" customHeight="1" x14ac:dyDescent="0.25">
      <c r="A32" s="5"/>
      <c r="B32" s="11"/>
      <c r="C32" s="6"/>
      <c r="D32" s="6">
        <v>6712</v>
      </c>
      <c r="E32" s="200" t="s">
        <v>195</v>
      </c>
      <c r="F32" s="27"/>
      <c r="G32" s="27">
        <v>23000</v>
      </c>
      <c r="H32" s="27">
        <v>67300</v>
      </c>
      <c r="I32" s="104"/>
      <c r="J32" s="26" t="e">
        <f t="shared" si="2"/>
        <v>#DIV/0!</v>
      </c>
      <c r="K32" s="36">
        <f t="shared" si="3"/>
        <v>0</v>
      </c>
    </row>
    <row r="33" spans="1:1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5" spans="1:1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</row>
    <row r="38" spans="1:11" ht="18" x14ac:dyDescent="0.25">
      <c r="A38" s="1"/>
      <c r="B38" s="1"/>
      <c r="C38" s="1"/>
      <c r="D38" s="1"/>
      <c r="E38" s="1"/>
      <c r="F38" s="1"/>
      <c r="G38" s="1"/>
      <c r="H38" s="1"/>
      <c r="I38" s="2"/>
      <c r="J38" s="2"/>
      <c r="K38" s="2"/>
    </row>
    <row r="39" spans="1:11" ht="76.5" x14ac:dyDescent="0.25">
      <c r="A39" s="196" t="s">
        <v>8</v>
      </c>
      <c r="B39" s="197"/>
      <c r="C39" s="197"/>
      <c r="D39" s="197"/>
      <c r="E39" s="198"/>
      <c r="F39" s="16" t="s">
        <v>177</v>
      </c>
      <c r="G39" s="16" t="s">
        <v>209</v>
      </c>
      <c r="H39" s="16" t="s">
        <v>204</v>
      </c>
      <c r="I39" s="16" t="s">
        <v>207</v>
      </c>
      <c r="J39" s="16" t="s">
        <v>20</v>
      </c>
      <c r="K39" s="16" t="s">
        <v>45</v>
      </c>
    </row>
    <row r="40" spans="1:11" x14ac:dyDescent="0.25">
      <c r="A40" s="193">
        <v>1</v>
      </c>
      <c r="B40" s="194"/>
      <c r="C40" s="194"/>
      <c r="D40" s="194"/>
      <c r="E40" s="195"/>
      <c r="F40" s="17">
        <v>2</v>
      </c>
      <c r="G40" s="17">
        <v>3</v>
      </c>
      <c r="H40" s="17">
        <v>4</v>
      </c>
      <c r="I40" s="17">
        <v>5</v>
      </c>
      <c r="J40" s="17" t="s">
        <v>32</v>
      </c>
      <c r="K40" s="17" t="s">
        <v>33</v>
      </c>
    </row>
    <row r="41" spans="1:11" ht="22.5" customHeight="1" x14ac:dyDescent="0.25">
      <c r="A41" s="4"/>
      <c r="B41" s="4"/>
      <c r="C41" s="4"/>
      <c r="D41" s="4"/>
      <c r="E41" s="4" t="s">
        <v>43</v>
      </c>
      <c r="F41" s="25">
        <f>SUM(F42+F98)</f>
        <v>1021367.37</v>
      </c>
      <c r="G41" s="25">
        <f t="shared" ref="G41:H41" si="9">SUM(G42+G98)</f>
        <v>2067500</v>
      </c>
      <c r="H41" s="25">
        <f t="shared" si="9"/>
        <v>2062760</v>
      </c>
      <c r="I41" s="25">
        <f>SUM(I42+I98+I112)</f>
        <v>1033801.2000000001</v>
      </c>
      <c r="J41" s="26">
        <f>SUM(I41/F41*100)</f>
        <v>101.21737098376269</v>
      </c>
      <c r="K41" s="26">
        <f>SUM(I41/H41*100)</f>
        <v>50.117376718571236</v>
      </c>
    </row>
    <row r="42" spans="1:11" ht="22.5" customHeight="1" x14ac:dyDescent="0.25">
      <c r="A42" s="4">
        <v>3</v>
      </c>
      <c r="B42" s="21"/>
      <c r="C42" s="4"/>
      <c r="D42" s="4"/>
      <c r="E42" s="4" t="s">
        <v>4</v>
      </c>
      <c r="F42" s="25">
        <f>SUM(F43+F54+F86+F92+F95)</f>
        <v>1019495.47</v>
      </c>
      <c r="G42" s="25">
        <f t="shared" ref="G42:H42" si="10">SUM(G43+G54+G86+G92+G95)</f>
        <v>2041100</v>
      </c>
      <c r="H42" s="25">
        <f t="shared" si="10"/>
        <v>2037960</v>
      </c>
      <c r="I42" s="25">
        <f>SUM(I43+I54+I86+I92+I95)</f>
        <v>914151.4</v>
      </c>
      <c r="J42" s="26">
        <f t="shared" ref="J42:J110" si="11">SUM(I42/F42*100)</f>
        <v>89.667038932502578</v>
      </c>
      <c r="K42" s="26">
        <f t="shared" ref="K42:K110" si="12">SUM(I42/H42*100)</f>
        <v>44.856199336591494</v>
      </c>
    </row>
    <row r="43" spans="1:11" ht="25.5" customHeight="1" x14ac:dyDescent="0.25">
      <c r="A43" s="4"/>
      <c r="B43" s="4">
        <v>31</v>
      </c>
      <c r="C43" s="4"/>
      <c r="D43" s="4"/>
      <c r="E43" s="4" t="s">
        <v>5</v>
      </c>
      <c r="F43" s="31">
        <f>SUM(F44+F48+F50)</f>
        <v>933309.49</v>
      </c>
      <c r="G43" s="31">
        <f t="shared" ref="G43:I43" si="13">SUM(G44+G48+G50)</f>
        <v>1840400</v>
      </c>
      <c r="H43" s="31">
        <f t="shared" si="13"/>
        <v>1840400</v>
      </c>
      <c r="I43" s="31">
        <f t="shared" si="13"/>
        <v>835381.45</v>
      </c>
      <c r="J43" s="26">
        <f t="shared" si="11"/>
        <v>89.507441952615309</v>
      </c>
      <c r="K43" s="26">
        <f t="shared" si="12"/>
        <v>45.391298087372306</v>
      </c>
    </row>
    <row r="44" spans="1:11" x14ac:dyDescent="0.25">
      <c r="A44" s="11"/>
      <c r="B44" s="11"/>
      <c r="C44" s="11">
        <v>311</v>
      </c>
      <c r="D44" s="11"/>
      <c r="E44" s="11" t="s">
        <v>28</v>
      </c>
      <c r="F44" s="31">
        <f>SUM(F45:F47)</f>
        <v>776628.79999999993</v>
      </c>
      <c r="G44" s="136">
        <f t="shared" ref="G44:I44" si="14">SUM(G45:G47)</f>
        <v>1600000</v>
      </c>
      <c r="H44" s="31">
        <f t="shared" si="14"/>
        <v>1600000</v>
      </c>
      <c r="I44" s="31">
        <f t="shared" si="14"/>
        <v>698898.07</v>
      </c>
      <c r="J44" s="26">
        <f t="shared" si="11"/>
        <v>89.991263522547712</v>
      </c>
      <c r="K44" s="26">
        <f t="shared" si="12"/>
        <v>43.681129374999998</v>
      </c>
    </row>
    <row r="45" spans="1:11" x14ac:dyDescent="0.25">
      <c r="A45" s="5"/>
      <c r="B45" s="23"/>
      <c r="C45" s="23"/>
      <c r="D45" s="5">
        <v>3111</v>
      </c>
      <c r="E45" s="201" t="s">
        <v>29</v>
      </c>
      <c r="F45" s="27">
        <v>666862.35</v>
      </c>
      <c r="G45" s="27">
        <v>1400000</v>
      </c>
      <c r="H45" s="27">
        <v>1400000</v>
      </c>
      <c r="I45" s="26">
        <v>632308.77</v>
      </c>
      <c r="J45" s="26">
        <f t="shared" si="11"/>
        <v>94.818483904511936</v>
      </c>
      <c r="K45" s="26">
        <f t="shared" si="12"/>
        <v>45.164912142857148</v>
      </c>
    </row>
    <row r="46" spans="1:11" x14ac:dyDescent="0.25">
      <c r="A46" s="5"/>
      <c r="B46" s="23"/>
      <c r="C46" s="23"/>
      <c r="D46" s="5">
        <v>3113</v>
      </c>
      <c r="E46" s="201" t="s">
        <v>77</v>
      </c>
      <c r="F46" s="27">
        <v>50714.75</v>
      </c>
      <c r="G46" s="27">
        <v>100000</v>
      </c>
      <c r="H46" s="27">
        <v>100000</v>
      </c>
      <c r="I46" s="26">
        <v>33622.94</v>
      </c>
      <c r="J46" s="26">
        <f t="shared" si="11"/>
        <v>66.298147974701649</v>
      </c>
      <c r="K46" s="26">
        <f t="shared" si="12"/>
        <v>33.62294</v>
      </c>
    </row>
    <row r="47" spans="1:11" x14ac:dyDescent="0.25">
      <c r="A47" s="5"/>
      <c r="B47" s="23"/>
      <c r="C47" s="23"/>
      <c r="D47" s="5">
        <v>3114</v>
      </c>
      <c r="E47" s="201" t="s">
        <v>139</v>
      </c>
      <c r="F47" s="27">
        <v>59051.7</v>
      </c>
      <c r="G47" s="27">
        <v>100000</v>
      </c>
      <c r="H47" s="27">
        <v>100000</v>
      </c>
      <c r="I47" s="26">
        <v>32966.36</v>
      </c>
      <c r="J47" s="26">
        <f t="shared" si="11"/>
        <v>55.82626749102905</v>
      </c>
      <c r="K47" s="26">
        <f t="shared" si="12"/>
        <v>32.966360000000002</v>
      </c>
    </row>
    <row r="48" spans="1:11" x14ac:dyDescent="0.25">
      <c r="A48" s="11"/>
      <c r="B48" s="11"/>
      <c r="C48" s="11">
        <v>312</v>
      </c>
      <c r="D48" s="11"/>
      <c r="E48" s="202" t="s">
        <v>65</v>
      </c>
      <c r="F48" s="31">
        <f t="shared" ref="F48:I48" si="15">SUM(F49)</f>
        <v>28336.89</v>
      </c>
      <c r="G48" s="136">
        <f t="shared" si="15"/>
        <v>40000</v>
      </c>
      <c r="H48" s="31">
        <f t="shared" si="15"/>
        <v>40000</v>
      </c>
      <c r="I48" s="31">
        <f t="shared" si="15"/>
        <v>21220.16</v>
      </c>
      <c r="J48" s="26">
        <f t="shared" si="11"/>
        <v>74.885282047535924</v>
      </c>
      <c r="K48" s="26">
        <f t="shared" si="12"/>
        <v>53.050399999999996</v>
      </c>
    </row>
    <row r="49" spans="1:11" x14ac:dyDescent="0.25">
      <c r="A49" s="5"/>
      <c r="B49" s="23"/>
      <c r="C49" s="23"/>
      <c r="D49" s="5">
        <v>3121</v>
      </c>
      <c r="E49" s="201" t="s">
        <v>65</v>
      </c>
      <c r="F49" s="27">
        <v>28336.89</v>
      </c>
      <c r="G49" s="27">
        <v>40000</v>
      </c>
      <c r="H49" s="27">
        <v>40000</v>
      </c>
      <c r="I49" s="26">
        <v>21220.16</v>
      </c>
      <c r="J49" s="26">
        <f t="shared" si="11"/>
        <v>74.885282047535924</v>
      </c>
      <c r="K49" s="26">
        <f t="shared" si="12"/>
        <v>53.050399999999996</v>
      </c>
    </row>
    <row r="50" spans="1:11" x14ac:dyDescent="0.25">
      <c r="A50" s="11"/>
      <c r="B50" s="11"/>
      <c r="C50" s="11">
        <v>313</v>
      </c>
      <c r="D50" s="11"/>
      <c r="E50" s="202" t="s">
        <v>66</v>
      </c>
      <c r="F50" s="31">
        <f>SUM(F51:F53)</f>
        <v>128343.8</v>
      </c>
      <c r="G50" s="136">
        <f t="shared" ref="G50:I50" si="16">SUM(G51:G53)</f>
        <v>200400</v>
      </c>
      <c r="H50" s="31">
        <f t="shared" si="16"/>
        <v>200400</v>
      </c>
      <c r="I50" s="31">
        <f t="shared" si="16"/>
        <v>115263.22</v>
      </c>
      <c r="J50" s="26">
        <f t="shared" si="11"/>
        <v>89.808171489390205</v>
      </c>
      <c r="K50" s="26">
        <f t="shared" si="12"/>
        <v>57.516576846307387</v>
      </c>
    </row>
    <row r="51" spans="1:11" x14ac:dyDescent="0.25">
      <c r="A51" s="5"/>
      <c r="B51" s="23"/>
      <c r="C51" s="23"/>
      <c r="D51" s="5">
        <v>3131</v>
      </c>
      <c r="E51" s="201" t="s">
        <v>78</v>
      </c>
      <c r="F51" s="27">
        <v>0</v>
      </c>
      <c r="G51" s="137">
        <v>0</v>
      </c>
      <c r="H51" s="27">
        <v>0</v>
      </c>
      <c r="I51" s="26">
        <v>0</v>
      </c>
      <c r="J51" s="26"/>
      <c r="K51" s="26" t="e">
        <f t="shared" si="12"/>
        <v>#DIV/0!</v>
      </c>
    </row>
    <row r="52" spans="1:11" x14ac:dyDescent="0.25">
      <c r="A52" s="5"/>
      <c r="B52" s="23"/>
      <c r="C52" s="23"/>
      <c r="D52" s="5">
        <v>3132</v>
      </c>
      <c r="E52" s="201" t="s">
        <v>67</v>
      </c>
      <c r="F52" s="27">
        <v>128343.8</v>
      </c>
      <c r="G52" s="137">
        <v>200000</v>
      </c>
      <c r="H52" s="27">
        <v>200000</v>
      </c>
      <c r="I52" s="26">
        <v>115245.19</v>
      </c>
      <c r="J52" s="26">
        <f t="shared" si="11"/>
        <v>89.794123284490567</v>
      </c>
      <c r="K52" s="26">
        <f t="shared" si="12"/>
        <v>57.622594999999997</v>
      </c>
    </row>
    <row r="53" spans="1:11" x14ac:dyDescent="0.25">
      <c r="A53" s="5"/>
      <c r="B53" s="23"/>
      <c r="C53" s="23"/>
      <c r="D53" s="5">
        <v>3133</v>
      </c>
      <c r="E53" s="201" t="s">
        <v>140</v>
      </c>
      <c r="F53" s="27">
        <v>0</v>
      </c>
      <c r="G53" s="137">
        <v>400</v>
      </c>
      <c r="H53" s="27">
        <v>400</v>
      </c>
      <c r="I53" s="26">
        <v>18.03</v>
      </c>
      <c r="J53" s="26" t="e">
        <f t="shared" si="11"/>
        <v>#DIV/0!</v>
      </c>
      <c r="K53" s="26">
        <f t="shared" si="12"/>
        <v>4.5075000000000003</v>
      </c>
    </row>
    <row r="54" spans="1:11" x14ac:dyDescent="0.25">
      <c r="A54" s="5"/>
      <c r="B54" s="23">
        <v>32</v>
      </c>
      <c r="C54" s="24"/>
      <c r="D54" s="6"/>
      <c r="E54" s="202" t="s">
        <v>13</v>
      </c>
      <c r="F54" s="25">
        <f>SUM(F55+F60+F67+F77+F79)</f>
        <v>82716.319999999992</v>
      </c>
      <c r="G54" s="138">
        <f t="shared" ref="G54:I54" si="17">SUM(G55+G60+G67+G77+G79)</f>
        <v>192300</v>
      </c>
      <c r="H54" s="25">
        <f t="shared" si="17"/>
        <v>189800</v>
      </c>
      <c r="I54" s="25">
        <f t="shared" si="17"/>
        <v>75961.040000000008</v>
      </c>
      <c r="J54" s="26">
        <f t="shared" si="11"/>
        <v>91.833195674082233</v>
      </c>
      <c r="K54" s="26">
        <f t="shared" si="12"/>
        <v>40.021622760800845</v>
      </c>
    </row>
    <row r="55" spans="1:11" x14ac:dyDescent="0.25">
      <c r="A55" s="5"/>
      <c r="B55" s="5"/>
      <c r="C55" s="23">
        <v>321</v>
      </c>
      <c r="D55" s="5"/>
      <c r="E55" s="202" t="s">
        <v>30</v>
      </c>
      <c r="F55" s="25">
        <f>SUM(F56:F59)</f>
        <v>24542.560000000001</v>
      </c>
      <c r="G55" s="138">
        <f t="shared" ref="G55:I55" si="18">SUM(G56:G59)</f>
        <v>40200</v>
      </c>
      <c r="H55" s="25">
        <f t="shared" si="18"/>
        <v>39000</v>
      </c>
      <c r="I55" s="25">
        <f t="shared" si="18"/>
        <v>23277.21</v>
      </c>
      <c r="J55" s="26">
        <f t="shared" si="11"/>
        <v>94.844262375237136</v>
      </c>
      <c r="K55" s="26">
        <f t="shared" si="12"/>
        <v>59.685153846153852</v>
      </c>
    </row>
    <row r="56" spans="1:11" ht="24" x14ac:dyDescent="0.25">
      <c r="A56" s="5"/>
      <c r="B56" s="11"/>
      <c r="C56" s="23"/>
      <c r="D56" s="5">
        <v>3211</v>
      </c>
      <c r="E56" s="203" t="s">
        <v>31</v>
      </c>
      <c r="F56" s="27">
        <v>5782.88</v>
      </c>
      <c r="G56" s="151">
        <v>8300</v>
      </c>
      <c r="H56" s="27">
        <v>7600</v>
      </c>
      <c r="I56" s="26">
        <v>7011.95</v>
      </c>
      <c r="J56" s="26">
        <f t="shared" si="11"/>
        <v>121.25359682372796</v>
      </c>
      <c r="K56" s="26">
        <f t="shared" si="12"/>
        <v>92.262500000000003</v>
      </c>
    </row>
    <row r="57" spans="1:11" ht="22.5" customHeight="1" x14ac:dyDescent="0.25">
      <c r="A57" s="5"/>
      <c r="B57" s="11"/>
      <c r="C57" s="23"/>
      <c r="D57" s="5">
        <v>3212</v>
      </c>
      <c r="E57" s="203" t="s">
        <v>68</v>
      </c>
      <c r="F57" s="27">
        <v>15054.68</v>
      </c>
      <c r="G57" s="137">
        <v>28400</v>
      </c>
      <c r="H57" s="27">
        <v>27900</v>
      </c>
      <c r="I57" s="26">
        <v>15410.26</v>
      </c>
      <c r="J57" s="26">
        <f t="shared" si="11"/>
        <v>102.36192333546776</v>
      </c>
      <c r="K57" s="26">
        <f t="shared" si="12"/>
        <v>55.23390681003584</v>
      </c>
    </row>
    <row r="58" spans="1:11" ht="21" customHeight="1" x14ac:dyDescent="0.25">
      <c r="A58" s="5"/>
      <c r="B58" s="11"/>
      <c r="C58" s="23"/>
      <c r="D58" s="5">
        <v>3213</v>
      </c>
      <c r="E58" s="203" t="s">
        <v>79</v>
      </c>
      <c r="F58" s="27">
        <v>3675</v>
      </c>
      <c r="G58" s="151">
        <v>3400</v>
      </c>
      <c r="H58" s="27">
        <v>3400</v>
      </c>
      <c r="I58" s="26">
        <v>855</v>
      </c>
      <c r="J58" s="26">
        <f t="shared" si="11"/>
        <v>23.26530612244898</v>
      </c>
      <c r="K58" s="26">
        <f t="shared" si="12"/>
        <v>25.147058823529413</v>
      </c>
    </row>
    <row r="59" spans="1:11" ht="24.75" customHeight="1" x14ac:dyDescent="0.25">
      <c r="A59" s="5"/>
      <c r="B59" s="11"/>
      <c r="C59" s="23"/>
      <c r="D59" s="5">
        <v>3214</v>
      </c>
      <c r="E59" s="203" t="s">
        <v>141</v>
      </c>
      <c r="F59" s="27">
        <v>30</v>
      </c>
      <c r="G59" s="151">
        <v>100</v>
      </c>
      <c r="H59" s="27">
        <v>100</v>
      </c>
      <c r="I59" s="26">
        <v>0</v>
      </c>
      <c r="J59" s="26">
        <f t="shared" si="11"/>
        <v>0</v>
      </c>
      <c r="K59" s="26">
        <f t="shared" si="12"/>
        <v>0</v>
      </c>
    </row>
    <row r="60" spans="1:11" ht="21.75" customHeight="1" x14ac:dyDescent="0.25">
      <c r="A60" s="5"/>
      <c r="B60" s="11"/>
      <c r="C60" s="23">
        <v>322</v>
      </c>
      <c r="D60" s="5"/>
      <c r="E60" s="203" t="s">
        <v>69</v>
      </c>
      <c r="F60" s="25">
        <f t="shared" ref="F60:I60" si="19">SUM(F61:F66)</f>
        <v>5428.42</v>
      </c>
      <c r="G60" s="25">
        <f t="shared" si="19"/>
        <v>16000</v>
      </c>
      <c r="H60" s="25">
        <f t="shared" si="19"/>
        <v>16000</v>
      </c>
      <c r="I60" s="25">
        <f t="shared" si="19"/>
        <v>5344.7300000000005</v>
      </c>
      <c r="J60" s="26">
        <f t="shared" si="11"/>
        <v>98.458299099922257</v>
      </c>
      <c r="K60" s="26">
        <f t="shared" si="12"/>
        <v>33.404562500000004</v>
      </c>
    </row>
    <row r="61" spans="1:11" ht="23.25" customHeight="1" x14ac:dyDescent="0.25">
      <c r="A61" s="5"/>
      <c r="B61" s="11"/>
      <c r="C61" s="23"/>
      <c r="D61" s="5">
        <v>3221</v>
      </c>
      <c r="E61" s="203" t="s">
        <v>80</v>
      </c>
      <c r="F61" s="27">
        <v>3079.63</v>
      </c>
      <c r="G61" s="151">
        <v>10800</v>
      </c>
      <c r="H61" s="27">
        <v>10800</v>
      </c>
      <c r="I61" s="26">
        <v>4267.46</v>
      </c>
      <c r="J61" s="26">
        <f t="shared" si="11"/>
        <v>138.5705425651783</v>
      </c>
      <c r="K61" s="26">
        <f t="shared" si="12"/>
        <v>39.513518518518524</v>
      </c>
    </row>
    <row r="62" spans="1:11" ht="24" x14ac:dyDescent="0.25">
      <c r="A62" s="5"/>
      <c r="B62" s="11"/>
      <c r="C62" s="5"/>
      <c r="D62" s="5">
        <v>3222</v>
      </c>
      <c r="E62" s="203" t="s">
        <v>81</v>
      </c>
      <c r="F62" s="27">
        <v>0</v>
      </c>
      <c r="G62" s="27">
        <v>0</v>
      </c>
      <c r="H62" s="27">
        <v>0</v>
      </c>
      <c r="I62" s="26">
        <v>0</v>
      </c>
      <c r="J62" s="26" t="e">
        <f t="shared" si="11"/>
        <v>#DIV/0!</v>
      </c>
      <c r="K62" s="26" t="e">
        <f t="shared" si="12"/>
        <v>#DIV/0!</v>
      </c>
    </row>
    <row r="63" spans="1:11" x14ac:dyDescent="0.25">
      <c r="A63" s="5"/>
      <c r="B63" s="11"/>
      <c r="C63" s="5"/>
      <c r="D63" s="5">
        <v>3223</v>
      </c>
      <c r="E63" s="203" t="s">
        <v>82</v>
      </c>
      <c r="F63" s="27">
        <v>0</v>
      </c>
      <c r="G63" s="27">
        <v>0</v>
      </c>
      <c r="H63" s="27">
        <v>0</v>
      </c>
      <c r="I63" s="26">
        <v>0</v>
      </c>
      <c r="J63" s="26" t="e">
        <f t="shared" si="11"/>
        <v>#DIV/0!</v>
      </c>
      <c r="K63" s="26" t="e">
        <f t="shared" si="12"/>
        <v>#DIV/0!</v>
      </c>
    </row>
    <row r="64" spans="1:11" ht="24.75" customHeight="1" x14ac:dyDescent="0.25">
      <c r="A64" s="5"/>
      <c r="B64" s="11"/>
      <c r="C64" s="5"/>
      <c r="D64" s="5">
        <v>3224</v>
      </c>
      <c r="E64" s="203" t="s">
        <v>83</v>
      </c>
      <c r="F64" s="27">
        <v>628.54999999999995</v>
      </c>
      <c r="G64" s="137">
        <v>1700</v>
      </c>
      <c r="H64" s="27">
        <v>1700</v>
      </c>
      <c r="I64" s="26">
        <v>592.67999999999995</v>
      </c>
      <c r="J64" s="26">
        <f t="shared" si="11"/>
        <v>94.293214541404822</v>
      </c>
      <c r="K64" s="26">
        <f t="shared" si="12"/>
        <v>34.863529411764702</v>
      </c>
    </row>
    <row r="65" spans="1:11" ht="21.75" customHeight="1" x14ac:dyDescent="0.25">
      <c r="A65" s="5"/>
      <c r="B65" s="11"/>
      <c r="C65" s="5"/>
      <c r="D65" s="5">
        <v>3225</v>
      </c>
      <c r="E65" s="203" t="s">
        <v>84</v>
      </c>
      <c r="F65" s="27">
        <v>1720.24</v>
      </c>
      <c r="G65" s="137">
        <v>1500</v>
      </c>
      <c r="H65" s="27">
        <v>1500</v>
      </c>
      <c r="I65" s="26">
        <v>439.1</v>
      </c>
      <c r="J65" s="26">
        <f t="shared" si="11"/>
        <v>25.525508068641585</v>
      </c>
      <c r="K65" s="26">
        <f t="shared" si="12"/>
        <v>29.273333333333333</v>
      </c>
    </row>
    <row r="66" spans="1:11" ht="21.75" customHeight="1" x14ac:dyDescent="0.25">
      <c r="A66" s="5"/>
      <c r="B66" s="11"/>
      <c r="C66" s="5"/>
      <c r="D66" s="5">
        <v>3227</v>
      </c>
      <c r="E66" s="203" t="s">
        <v>91</v>
      </c>
      <c r="F66" s="27">
        <v>0</v>
      </c>
      <c r="G66" s="137">
        <v>2000</v>
      </c>
      <c r="H66" s="27">
        <v>2000</v>
      </c>
      <c r="I66" s="26">
        <v>45.49</v>
      </c>
      <c r="J66" s="26" t="e">
        <f t="shared" si="11"/>
        <v>#DIV/0!</v>
      </c>
      <c r="K66" s="26">
        <f t="shared" si="12"/>
        <v>2.2745000000000002</v>
      </c>
    </row>
    <row r="67" spans="1:11" ht="24" x14ac:dyDescent="0.25">
      <c r="A67" s="5"/>
      <c r="B67" s="11"/>
      <c r="C67" s="23">
        <v>323</v>
      </c>
      <c r="D67" s="5"/>
      <c r="E67" s="204" t="s">
        <v>70</v>
      </c>
      <c r="F67" s="25">
        <f t="shared" ref="F67:I67" si="20">SUM(F68:F76)</f>
        <v>37270.89</v>
      </c>
      <c r="G67" s="25">
        <f t="shared" si="20"/>
        <v>91400</v>
      </c>
      <c r="H67" s="25">
        <f t="shared" si="20"/>
        <v>91400</v>
      </c>
      <c r="I67" s="25">
        <f t="shared" si="20"/>
        <v>37029</v>
      </c>
      <c r="J67" s="26">
        <f t="shared" si="11"/>
        <v>99.350994838062633</v>
      </c>
      <c r="K67" s="26">
        <f t="shared" si="12"/>
        <v>40.513129102844644</v>
      </c>
    </row>
    <row r="68" spans="1:11" ht="20.25" customHeight="1" x14ac:dyDescent="0.25">
      <c r="A68" s="5"/>
      <c r="B68" s="11"/>
      <c r="C68" s="23"/>
      <c r="D68" s="5">
        <v>3231</v>
      </c>
      <c r="E68" s="203" t="s">
        <v>85</v>
      </c>
      <c r="F68" s="27">
        <v>3266.15</v>
      </c>
      <c r="G68" s="137">
        <v>9500</v>
      </c>
      <c r="H68" s="27">
        <v>9500</v>
      </c>
      <c r="I68" s="26">
        <v>4308.95</v>
      </c>
      <c r="J68" s="26">
        <f t="shared" si="11"/>
        <v>131.92749873704514</v>
      </c>
      <c r="K68" s="26">
        <f t="shared" si="12"/>
        <v>45.357368421052627</v>
      </c>
    </row>
    <row r="69" spans="1:11" ht="22.5" customHeight="1" x14ac:dyDescent="0.25">
      <c r="A69" s="5"/>
      <c r="B69" s="11"/>
      <c r="C69" s="23"/>
      <c r="D69" s="5">
        <v>3232</v>
      </c>
      <c r="E69" s="203" t="s">
        <v>86</v>
      </c>
      <c r="F69" s="27">
        <v>292.5</v>
      </c>
      <c r="G69" s="151">
        <v>17000</v>
      </c>
      <c r="H69" s="27">
        <v>17000</v>
      </c>
      <c r="I69" s="26">
        <v>239.28</v>
      </c>
      <c r="J69" s="26">
        <f t="shared" si="11"/>
        <v>81.805128205128213</v>
      </c>
      <c r="K69" s="26">
        <f t="shared" si="12"/>
        <v>1.4075294117647059</v>
      </c>
    </row>
    <row r="70" spans="1:11" ht="21.75" customHeight="1" x14ac:dyDescent="0.25">
      <c r="A70" s="5"/>
      <c r="B70" s="11"/>
      <c r="C70" s="23"/>
      <c r="D70" s="5">
        <v>3233</v>
      </c>
      <c r="E70" s="203" t="s">
        <v>92</v>
      </c>
      <c r="F70" s="27">
        <v>1511.35</v>
      </c>
      <c r="G70" s="151">
        <v>2700</v>
      </c>
      <c r="H70" s="27">
        <v>2700</v>
      </c>
      <c r="I70" s="26">
        <v>942.08</v>
      </c>
      <c r="J70" s="26">
        <f t="shared" si="11"/>
        <v>62.333675191054361</v>
      </c>
      <c r="K70" s="26">
        <f t="shared" si="12"/>
        <v>34.891851851851854</v>
      </c>
    </row>
    <row r="71" spans="1:11" ht="24" x14ac:dyDescent="0.25">
      <c r="A71" s="5"/>
      <c r="B71" s="11"/>
      <c r="C71" s="23"/>
      <c r="D71" s="5">
        <v>3234</v>
      </c>
      <c r="E71" s="203" t="s">
        <v>93</v>
      </c>
      <c r="F71" s="27">
        <v>1913.42</v>
      </c>
      <c r="G71" s="151">
        <v>7700</v>
      </c>
      <c r="H71" s="27">
        <v>7700</v>
      </c>
      <c r="I71" s="26">
        <v>1819.88</v>
      </c>
      <c r="J71" s="26">
        <f t="shared" si="11"/>
        <v>95.111371261928895</v>
      </c>
      <c r="K71" s="26">
        <f t="shared" si="12"/>
        <v>23.634805194805196</v>
      </c>
    </row>
    <row r="72" spans="1:11" ht="21.75" customHeight="1" x14ac:dyDescent="0.25">
      <c r="A72" s="5"/>
      <c r="B72" s="11"/>
      <c r="C72" s="23"/>
      <c r="D72" s="5">
        <v>3235</v>
      </c>
      <c r="E72" s="203" t="s">
        <v>71</v>
      </c>
      <c r="F72" s="27">
        <v>14490.45</v>
      </c>
      <c r="G72" s="151">
        <v>24700</v>
      </c>
      <c r="H72" s="27">
        <v>24700</v>
      </c>
      <c r="I72" s="26">
        <v>12250.7</v>
      </c>
      <c r="J72" s="26">
        <f t="shared" si="11"/>
        <v>84.543268152472834</v>
      </c>
      <c r="K72" s="26">
        <f t="shared" si="12"/>
        <v>49.597975708502027</v>
      </c>
    </row>
    <row r="73" spans="1:11" ht="21.75" customHeight="1" x14ac:dyDescent="0.25">
      <c r="A73" s="5"/>
      <c r="B73" s="11"/>
      <c r="C73" s="23"/>
      <c r="D73" s="5">
        <v>3236</v>
      </c>
      <c r="E73" s="203" t="s">
        <v>94</v>
      </c>
      <c r="F73" s="27">
        <v>960</v>
      </c>
      <c r="G73" s="151">
        <v>3800</v>
      </c>
      <c r="H73" s="27">
        <v>3800</v>
      </c>
      <c r="I73" s="26">
        <v>0</v>
      </c>
      <c r="J73" s="26">
        <f t="shared" si="11"/>
        <v>0</v>
      </c>
      <c r="K73" s="26">
        <f t="shared" si="12"/>
        <v>0</v>
      </c>
    </row>
    <row r="74" spans="1:11" ht="22.5" customHeight="1" x14ac:dyDescent="0.25">
      <c r="A74" s="5"/>
      <c r="B74" s="11"/>
      <c r="C74" s="23"/>
      <c r="D74" s="5">
        <v>3237</v>
      </c>
      <c r="E74" s="203" t="s">
        <v>87</v>
      </c>
      <c r="F74" s="27">
        <v>10190.66</v>
      </c>
      <c r="G74" s="151">
        <v>20700</v>
      </c>
      <c r="H74" s="27">
        <v>20700</v>
      </c>
      <c r="I74" s="26">
        <v>11839.11</v>
      </c>
      <c r="J74" s="26">
        <f t="shared" si="11"/>
        <v>116.17608673039823</v>
      </c>
      <c r="K74" s="26">
        <f t="shared" si="12"/>
        <v>57.193768115942035</v>
      </c>
    </row>
    <row r="75" spans="1:11" ht="24" x14ac:dyDescent="0.25">
      <c r="A75" s="5"/>
      <c r="B75" s="11"/>
      <c r="C75" s="23"/>
      <c r="D75" s="5">
        <v>3238</v>
      </c>
      <c r="E75" s="203" t="s">
        <v>72</v>
      </c>
      <c r="F75" s="27">
        <v>988.4</v>
      </c>
      <c r="G75" s="151">
        <v>1800</v>
      </c>
      <c r="H75" s="27">
        <v>1800</v>
      </c>
      <c r="I75" s="26">
        <v>1820</v>
      </c>
      <c r="J75" s="26">
        <f t="shared" si="11"/>
        <v>184.13597733711049</v>
      </c>
      <c r="K75" s="26">
        <f t="shared" si="12"/>
        <v>101.11111111111111</v>
      </c>
    </row>
    <row r="76" spans="1:11" ht="24" x14ac:dyDescent="0.25">
      <c r="A76" s="5"/>
      <c r="B76" s="11"/>
      <c r="C76" s="23"/>
      <c r="D76" s="5">
        <v>3239</v>
      </c>
      <c r="E76" s="203" t="s">
        <v>95</v>
      </c>
      <c r="F76" s="27">
        <v>3657.96</v>
      </c>
      <c r="G76" s="151">
        <v>3500</v>
      </c>
      <c r="H76" s="27">
        <v>3500</v>
      </c>
      <c r="I76" s="26">
        <v>3809</v>
      </c>
      <c r="J76" s="26">
        <f t="shared" si="11"/>
        <v>104.12907740926636</v>
      </c>
      <c r="K76" s="26">
        <f t="shared" si="12"/>
        <v>108.82857142857144</v>
      </c>
    </row>
    <row r="77" spans="1:11" ht="21.75" customHeight="1" x14ac:dyDescent="0.25">
      <c r="A77" s="5"/>
      <c r="B77" s="11"/>
      <c r="C77" s="11">
        <v>324</v>
      </c>
      <c r="D77" s="11"/>
      <c r="E77" s="204" t="s">
        <v>142</v>
      </c>
      <c r="F77" s="111">
        <f>SUM(F78)</f>
        <v>745</v>
      </c>
      <c r="G77" s="31">
        <f>SUM(G78)</f>
        <v>800</v>
      </c>
      <c r="H77" s="31">
        <f>SUM(H78)</f>
        <v>800</v>
      </c>
      <c r="I77" s="31">
        <f>SUM(I78)</f>
        <v>347.5</v>
      </c>
      <c r="J77" s="26">
        <f t="shared" si="11"/>
        <v>46.644295302013425</v>
      </c>
      <c r="K77" s="26">
        <f t="shared" si="12"/>
        <v>43.4375</v>
      </c>
    </row>
    <row r="78" spans="1:11" ht="20.25" customHeight="1" x14ac:dyDescent="0.25">
      <c r="A78" s="5"/>
      <c r="B78" s="11"/>
      <c r="C78" s="23"/>
      <c r="D78" s="5">
        <v>3241</v>
      </c>
      <c r="E78" s="203" t="s">
        <v>142</v>
      </c>
      <c r="F78" s="27">
        <v>745</v>
      </c>
      <c r="G78" s="151">
        <v>800</v>
      </c>
      <c r="H78" s="27">
        <v>800</v>
      </c>
      <c r="I78" s="26">
        <v>347.5</v>
      </c>
      <c r="J78" s="26">
        <f t="shared" si="11"/>
        <v>46.644295302013425</v>
      </c>
      <c r="K78" s="26">
        <f t="shared" si="12"/>
        <v>43.4375</v>
      </c>
    </row>
    <row r="79" spans="1:11" ht="21" customHeight="1" x14ac:dyDescent="0.25">
      <c r="A79" s="5"/>
      <c r="B79" s="11"/>
      <c r="C79" s="23">
        <v>329</v>
      </c>
      <c r="D79" s="5"/>
      <c r="E79" s="204" t="s">
        <v>73</v>
      </c>
      <c r="F79" s="25">
        <f>SUM(F80:F85)</f>
        <v>14729.45</v>
      </c>
      <c r="G79" s="25">
        <f t="shared" ref="G79:I79" si="21">SUM(G80:G85)</f>
        <v>43900</v>
      </c>
      <c r="H79" s="25">
        <f t="shared" si="21"/>
        <v>42600</v>
      </c>
      <c r="I79" s="25">
        <f t="shared" si="21"/>
        <v>9962.6</v>
      </c>
      <c r="J79" s="26">
        <f t="shared" si="11"/>
        <v>67.637284487879725</v>
      </c>
      <c r="K79" s="26">
        <f t="shared" si="12"/>
        <v>23.386384976525822</v>
      </c>
    </row>
    <row r="80" spans="1:11" ht="23.25" customHeight="1" x14ac:dyDescent="0.25">
      <c r="A80" s="5"/>
      <c r="B80" s="11"/>
      <c r="C80" s="23"/>
      <c r="D80" s="5">
        <v>3291</v>
      </c>
      <c r="E80" s="203" t="s">
        <v>143</v>
      </c>
      <c r="F80" s="110">
        <v>2206.04</v>
      </c>
      <c r="G80" s="110">
        <v>15600</v>
      </c>
      <c r="H80" s="110">
        <v>15600</v>
      </c>
      <c r="I80" s="110">
        <v>2631.68</v>
      </c>
      <c r="J80" s="26">
        <f t="shared" si="11"/>
        <v>119.29430110061467</v>
      </c>
      <c r="K80" s="26">
        <f t="shared" si="12"/>
        <v>16.869743589743589</v>
      </c>
    </row>
    <row r="81" spans="1:11" ht="17.25" customHeight="1" x14ac:dyDescent="0.25">
      <c r="A81" s="5"/>
      <c r="B81" s="11"/>
      <c r="C81" s="23"/>
      <c r="D81" s="5">
        <v>3292</v>
      </c>
      <c r="E81" s="203" t="s">
        <v>96</v>
      </c>
      <c r="F81" s="110">
        <v>0</v>
      </c>
      <c r="G81" s="29">
        <v>2800</v>
      </c>
      <c r="H81" s="29">
        <v>1500</v>
      </c>
      <c r="I81" s="110">
        <v>899.68</v>
      </c>
      <c r="J81" s="26" t="e">
        <f t="shared" si="11"/>
        <v>#DIV/0!</v>
      </c>
      <c r="K81" s="26">
        <f t="shared" si="12"/>
        <v>59.978666666666655</v>
      </c>
    </row>
    <row r="82" spans="1:11" ht="24" x14ac:dyDescent="0.25">
      <c r="A82" s="5"/>
      <c r="B82" s="11"/>
      <c r="C82" s="23"/>
      <c r="D82" s="5">
        <v>3293</v>
      </c>
      <c r="E82" s="203" t="s">
        <v>97</v>
      </c>
      <c r="F82" s="110">
        <v>2499.3200000000002</v>
      </c>
      <c r="G82" s="29">
        <v>1500</v>
      </c>
      <c r="H82" s="29">
        <v>1500</v>
      </c>
      <c r="I82" s="110">
        <v>184.75</v>
      </c>
      <c r="J82" s="26">
        <f t="shared" si="11"/>
        <v>7.3920106268905137</v>
      </c>
      <c r="K82" s="26">
        <f t="shared" si="12"/>
        <v>12.316666666666666</v>
      </c>
    </row>
    <row r="83" spans="1:11" x14ac:dyDescent="0.25">
      <c r="A83" s="5"/>
      <c r="B83" s="11"/>
      <c r="C83" s="23"/>
      <c r="D83" s="5">
        <v>3294</v>
      </c>
      <c r="E83" s="203" t="s">
        <v>88</v>
      </c>
      <c r="F83" s="27">
        <v>1735</v>
      </c>
      <c r="G83" s="151">
        <v>2100</v>
      </c>
      <c r="H83" s="27">
        <v>2100</v>
      </c>
      <c r="I83" s="26">
        <v>1245</v>
      </c>
      <c r="J83" s="26">
        <f t="shared" si="11"/>
        <v>71.75792507204612</v>
      </c>
      <c r="K83" s="26">
        <f t="shared" si="12"/>
        <v>59.285714285714285</v>
      </c>
    </row>
    <row r="84" spans="1:11" ht="24" x14ac:dyDescent="0.25">
      <c r="A84" s="5"/>
      <c r="B84" s="11"/>
      <c r="C84" s="23"/>
      <c r="D84" s="5">
        <v>3295</v>
      </c>
      <c r="E84" s="203" t="s">
        <v>98</v>
      </c>
      <c r="F84" s="27">
        <v>2664</v>
      </c>
      <c r="G84" s="151">
        <v>8000</v>
      </c>
      <c r="H84" s="27">
        <v>8000</v>
      </c>
      <c r="I84" s="26">
        <v>3906.23</v>
      </c>
      <c r="J84" s="26">
        <f t="shared" si="11"/>
        <v>146.63025525525526</v>
      </c>
      <c r="K84" s="26">
        <f t="shared" si="12"/>
        <v>48.827874999999999</v>
      </c>
    </row>
    <row r="85" spans="1:11" ht="25.5" customHeight="1" x14ac:dyDescent="0.25">
      <c r="A85" s="5"/>
      <c r="B85" s="11"/>
      <c r="C85" s="23"/>
      <c r="D85" s="5">
        <v>3299</v>
      </c>
      <c r="E85" s="203" t="s">
        <v>73</v>
      </c>
      <c r="F85" s="27">
        <v>5625.09</v>
      </c>
      <c r="G85" s="151">
        <v>13900</v>
      </c>
      <c r="H85" s="27">
        <v>13900</v>
      </c>
      <c r="I85" s="26">
        <v>1095.26</v>
      </c>
      <c r="J85" s="26">
        <f t="shared" si="11"/>
        <v>19.470977353251236</v>
      </c>
      <c r="K85" s="26">
        <f t="shared" si="12"/>
        <v>7.8795683453237411</v>
      </c>
    </row>
    <row r="86" spans="1:11" ht="24" x14ac:dyDescent="0.25">
      <c r="A86" s="5"/>
      <c r="B86" s="11">
        <v>34</v>
      </c>
      <c r="C86" s="23"/>
      <c r="D86" s="5"/>
      <c r="E86" s="204" t="s">
        <v>100</v>
      </c>
      <c r="F86" s="25">
        <f t="shared" ref="F86" si="22">SUM(F87)</f>
        <v>785.49</v>
      </c>
      <c r="G86" s="25">
        <f>SUM(G87)</f>
        <v>4300</v>
      </c>
      <c r="H86" s="25">
        <f>SUM(H87)</f>
        <v>3710</v>
      </c>
      <c r="I86" s="25">
        <f>SUM(I87)</f>
        <v>988.91000000000008</v>
      </c>
      <c r="J86" s="26">
        <f t="shared" si="11"/>
        <v>125.8972106583152</v>
      </c>
      <c r="K86" s="26">
        <f t="shared" si="12"/>
        <v>26.655256064690029</v>
      </c>
    </row>
    <row r="87" spans="1:11" ht="21" customHeight="1" x14ac:dyDescent="0.25">
      <c r="A87" s="11"/>
      <c r="B87" s="11"/>
      <c r="C87" s="11">
        <v>343</v>
      </c>
      <c r="D87" s="11"/>
      <c r="E87" s="204" t="s">
        <v>74</v>
      </c>
      <c r="F87" s="31">
        <f>SUM(F88:F91)</f>
        <v>785.49</v>
      </c>
      <c r="G87" s="31">
        <f t="shared" ref="G87:I87" si="23">SUM(G88:G91)</f>
        <v>4300</v>
      </c>
      <c r="H87" s="31">
        <f t="shared" si="23"/>
        <v>3710</v>
      </c>
      <c r="I87" s="31">
        <f t="shared" si="23"/>
        <v>988.91000000000008</v>
      </c>
      <c r="J87" s="26">
        <f t="shared" si="11"/>
        <v>125.8972106583152</v>
      </c>
      <c r="K87" s="26">
        <f t="shared" si="12"/>
        <v>26.655256064690029</v>
      </c>
    </row>
    <row r="88" spans="1:11" ht="24" customHeight="1" x14ac:dyDescent="0.25">
      <c r="A88" s="5"/>
      <c r="B88" s="11"/>
      <c r="C88" s="23"/>
      <c r="D88" s="5">
        <v>3431</v>
      </c>
      <c r="E88" s="203" t="s">
        <v>99</v>
      </c>
      <c r="F88" s="27">
        <v>782.17</v>
      </c>
      <c r="G88" s="151">
        <v>900</v>
      </c>
      <c r="H88" s="27">
        <v>400</v>
      </c>
      <c r="I88" s="26">
        <v>816.69</v>
      </c>
      <c r="J88" s="26">
        <f t="shared" si="11"/>
        <v>104.41336282393854</v>
      </c>
      <c r="K88" s="26">
        <f t="shared" si="12"/>
        <v>204.17250000000001</v>
      </c>
    </row>
    <row r="89" spans="1:11" ht="24.75" customHeight="1" x14ac:dyDescent="0.25">
      <c r="A89" s="5"/>
      <c r="B89" s="11"/>
      <c r="C89" s="23"/>
      <c r="D89" s="5">
        <v>3432</v>
      </c>
      <c r="E89" s="203" t="s">
        <v>144</v>
      </c>
      <c r="F89" s="27">
        <v>0</v>
      </c>
      <c r="G89" s="151">
        <v>100</v>
      </c>
      <c r="H89" s="27">
        <v>100</v>
      </c>
      <c r="I89" s="26">
        <v>0</v>
      </c>
      <c r="J89" s="26" t="e">
        <f t="shared" si="11"/>
        <v>#DIV/0!</v>
      </c>
      <c r="K89" s="26">
        <f t="shared" si="12"/>
        <v>0</v>
      </c>
    </row>
    <row r="90" spans="1:11" ht="24" x14ac:dyDescent="0.25">
      <c r="A90" s="5"/>
      <c r="B90" s="11"/>
      <c r="C90" s="23"/>
      <c r="D90" s="5">
        <v>3433</v>
      </c>
      <c r="E90" s="203" t="s">
        <v>145</v>
      </c>
      <c r="F90" s="27">
        <v>3.32</v>
      </c>
      <c r="G90" s="151">
        <v>3200</v>
      </c>
      <c r="H90" s="27">
        <v>3110</v>
      </c>
      <c r="I90" s="26">
        <v>172.22</v>
      </c>
      <c r="J90" s="26">
        <f t="shared" si="11"/>
        <v>5187.3493975903611</v>
      </c>
      <c r="K90" s="26">
        <f t="shared" si="12"/>
        <v>5.5376205787781352</v>
      </c>
    </row>
    <row r="91" spans="1:11" ht="24" customHeight="1" x14ac:dyDescent="0.25">
      <c r="A91" s="5"/>
      <c r="B91" s="11"/>
      <c r="C91" s="23"/>
      <c r="D91" s="5">
        <v>3434</v>
      </c>
      <c r="E91" s="203" t="s">
        <v>146</v>
      </c>
      <c r="F91" s="27"/>
      <c r="G91" s="151">
        <v>100</v>
      </c>
      <c r="H91" s="27">
        <v>100</v>
      </c>
      <c r="I91" s="26">
        <v>0</v>
      </c>
      <c r="J91" s="26" t="e">
        <f t="shared" si="11"/>
        <v>#DIV/0!</v>
      </c>
      <c r="K91" s="26">
        <f t="shared" si="12"/>
        <v>0</v>
      </c>
    </row>
    <row r="92" spans="1:11" ht="23.25" customHeight="1" x14ac:dyDescent="0.25">
      <c r="A92" s="5"/>
      <c r="B92" s="11">
        <v>37</v>
      </c>
      <c r="C92" s="23"/>
      <c r="D92" s="5"/>
      <c r="E92" s="204" t="s">
        <v>147</v>
      </c>
      <c r="F92" s="111">
        <f t="shared" ref="F92:H92" si="24">SUM(F93)</f>
        <v>1970</v>
      </c>
      <c r="G92" s="152">
        <f t="shared" si="24"/>
        <v>2300</v>
      </c>
      <c r="H92" s="111">
        <f t="shared" si="24"/>
        <v>2300</v>
      </c>
      <c r="I92" s="111">
        <f>SUM(I93)</f>
        <v>1820</v>
      </c>
      <c r="J92" s="26">
        <f t="shared" si="11"/>
        <v>92.385786802030452</v>
      </c>
      <c r="K92" s="26">
        <f t="shared" si="12"/>
        <v>79.130434782608688</v>
      </c>
    </row>
    <row r="93" spans="1:11" ht="21.75" customHeight="1" x14ac:dyDescent="0.25">
      <c r="A93" s="5"/>
      <c r="B93" s="11"/>
      <c r="C93" s="23">
        <v>372</v>
      </c>
      <c r="D93" s="5"/>
      <c r="E93" s="203" t="s">
        <v>148</v>
      </c>
      <c r="F93" s="27">
        <f>SUM(F94)</f>
        <v>1970</v>
      </c>
      <c r="G93" s="27">
        <f>SUM(G94)</f>
        <v>2300</v>
      </c>
      <c r="H93" s="27">
        <f>SUM(H94)</f>
        <v>2300</v>
      </c>
      <c r="I93" s="27">
        <f>SUM(I94)</f>
        <v>1820</v>
      </c>
      <c r="J93" s="26">
        <f t="shared" si="11"/>
        <v>92.385786802030452</v>
      </c>
      <c r="K93" s="26">
        <f t="shared" si="12"/>
        <v>79.130434782608688</v>
      </c>
    </row>
    <row r="94" spans="1:11" ht="22.5" customHeight="1" x14ac:dyDescent="0.25">
      <c r="A94" s="5"/>
      <c r="B94" s="11"/>
      <c r="C94" s="23"/>
      <c r="D94" s="5">
        <v>3721</v>
      </c>
      <c r="E94" s="203" t="s">
        <v>149</v>
      </c>
      <c r="F94" s="27">
        <v>1970</v>
      </c>
      <c r="G94" s="151">
        <v>2300</v>
      </c>
      <c r="H94" s="27">
        <v>2300</v>
      </c>
      <c r="I94" s="26">
        <v>1820</v>
      </c>
      <c r="J94" s="26">
        <f t="shared" si="11"/>
        <v>92.385786802030452</v>
      </c>
      <c r="K94" s="26">
        <f t="shared" si="12"/>
        <v>79.130434782608688</v>
      </c>
    </row>
    <row r="95" spans="1:11" ht="24" x14ac:dyDescent="0.25">
      <c r="A95" s="5"/>
      <c r="B95" s="11">
        <v>38</v>
      </c>
      <c r="C95" s="23"/>
      <c r="D95" s="5"/>
      <c r="E95" s="204" t="s">
        <v>150</v>
      </c>
      <c r="F95" s="111">
        <f t="shared" ref="F95:H95" si="25">SUM(F96)</f>
        <v>714.17</v>
      </c>
      <c r="G95" s="152">
        <f t="shared" si="25"/>
        <v>1800</v>
      </c>
      <c r="H95" s="111">
        <f t="shared" si="25"/>
        <v>1750</v>
      </c>
      <c r="I95" s="111">
        <f>SUM(I96)</f>
        <v>0</v>
      </c>
      <c r="J95" s="26">
        <f t="shared" si="11"/>
        <v>0</v>
      </c>
      <c r="K95" s="26">
        <f t="shared" si="12"/>
        <v>0</v>
      </c>
    </row>
    <row r="96" spans="1:11" ht="24" x14ac:dyDescent="0.25">
      <c r="A96" s="5"/>
      <c r="B96" s="11"/>
      <c r="C96" s="23">
        <v>381</v>
      </c>
      <c r="D96" s="5"/>
      <c r="E96" s="203" t="s">
        <v>151</v>
      </c>
      <c r="F96" s="27">
        <f>SUM(F97)</f>
        <v>714.17</v>
      </c>
      <c r="G96" s="27">
        <f>SUM(G97)</f>
        <v>1800</v>
      </c>
      <c r="H96" s="27">
        <f>SUM(H97)</f>
        <v>1750</v>
      </c>
      <c r="I96" s="27">
        <f>SUM(I97)</f>
        <v>0</v>
      </c>
      <c r="J96" s="26">
        <f t="shared" si="11"/>
        <v>0</v>
      </c>
      <c r="K96" s="26">
        <f t="shared" si="12"/>
        <v>0</v>
      </c>
    </row>
    <row r="97" spans="1:11" ht="22.5" customHeight="1" x14ac:dyDescent="0.25">
      <c r="A97" s="5"/>
      <c r="B97" s="11"/>
      <c r="C97" s="23"/>
      <c r="D97" s="5">
        <v>3812</v>
      </c>
      <c r="E97" s="203" t="s">
        <v>152</v>
      </c>
      <c r="F97" s="27">
        <v>714.17</v>
      </c>
      <c r="G97" s="151">
        <v>1800</v>
      </c>
      <c r="H97" s="27">
        <v>1750</v>
      </c>
      <c r="I97" s="26">
        <v>0</v>
      </c>
      <c r="J97" s="26">
        <f t="shared" si="11"/>
        <v>0</v>
      </c>
      <c r="K97" s="26">
        <f t="shared" si="12"/>
        <v>0</v>
      </c>
    </row>
    <row r="98" spans="1:11" ht="26.25" customHeight="1" x14ac:dyDescent="0.25">
      <c r="A98" s="7">
        <v>4</v>
      </c>
      <c r="B98" s="7"/>
      <c r="C98" s="7"/>
      <c r="D98" s="7"/>
      <c r="E98" s="205" t="s">
        <v>6</v>
      </c>
      <c r="F98" s="25">
        <f>SUM(F102+F99+F111)</f>
        <v>1871.9</v>
      </c>
      <c r="G98" s="25">
        <f>SUM(G102+G99+G111)</f>
        <v>26400</v>
      </c>
      <c r="H98" s="25">
        <f>SUM(H102+H99+H111)</f>
        <v>24800</v>
      </c>
      <c r="I98" s="25">
        <f>SUM(I102+I99+I111)</f>
        <v>0</v>
      </c>
      <c r="J98" s="26">
        <f t="shared" si="11"/>
        <v>0</v>
      </c>
      <c r="K98" s="26">
        <f t="shared" si="12"/>
        <v>0</v>
      </c>
    </row>
    <row r="99" spans="1:11" ht="22.5" customHeight="1" x14ac:dyDescent="0.25">
      <c r="A99" s="7"/>
      <c r="B99" s="7">
        <v>41</v>
      </c>
      <c r="C99" s="7"/>
      <c r="D99" s="7"/>
      <c r="E99" s="205" t="s">
        <v>7</v>
      </c>
      <c r="F99" s="25">
        <f t="shared" ref="F99:H100" si="26">SUM(F100)</f>
        <v>0</v>
      </c>
      <c r="G99" s="25">
        <v>0</v>
      </c>
      <c r="H99" s="25">
        <v>0</v>
      </c>
      <c r="I99" s="25">
        <f>SUM(I100)</f>
        <v>0</v>
      </c>
      <c r="J99" s="26" t="e">
        <f t="shared" si="11"/>
        <v>#DIV/0!</v>
      </c>
      <c r="K99" s="26" t="e">
        <f t="shared" si="12"/>
        <v>#DIV/0!</v>
      </c>
    </row>
    <row r="100" spans="1:11" ht="19.5" customHeight="1" x14ac:dyDescent="0.25">
      <c r="A100" s="7"/>
      <c r="B100" s="7"/>
      <c r="C100" s="7">
        <v>412</v>
      </c>
      <c r="D100" s="7"/>
      <c r="E100" s="205" t="s">
        <v>75</v>
      </c>
      <c r="F100" s="25">
        <f t="shared" si="26"/>
        <v>0</v>
      </c>
      <c r="G100" s="25"/>
      <c r="H100" s="25">
        <f t="shared" si="26"/>
        <v>0</v>
      </c>
      <c r="I100" s="25">
        <f>SUM(I101)</f>
        <v>0</v>
      </c>
      <c r="J100" s="26" t="e">
        <f t="shared" si="11"/>
        <v>#DIV/0!</v>
      </c>
      <c r="K100" s="26" t="e">
        <f t="shared" si="12"/>
        <v>#DIV/0!</v>
      </c>
    </row>
    <row r="101" spans="1:11" x14ac:dyDescent="0.25">
      <c r="A101" s="7"/>
      <c r="B101" s="7"/>
      <c r="C101" s="7"/>
      <c r="D101" s="30">
        <v>4123</v>
      </c>
      <c r="E101" s="206" t="s">
        <v>101</v>
      </c>
      <c r="F101" s="25"/>
      <c r="G101" s="29"/>
      <c r="H101" s="29"/>
      <c r="I101" s="25"/>
      <c r="J101" s="26" t="e">
        <f t="shared" si="11"/>
        <v>#DIV/0!</v>
      </c>
      <c r="K101" s="26" t="e">
        <f t="shared" si="12"/>
        <v>#DIV/0!</v>
      </c>
    </row>
    <row r="102" spans="1:11" ht="23.25" customHeight="1" x14ac:dyDescent="0.25">
      <c r="A102" s="8"/>
      <c r="B102" s="21">
        <v>42</v>
      </c>
      <c r="C102" s="21"/>
      <c r="D102" s="21"/>
      <c r="E102" s="205" t="s">
        <v>89</v>
      </c>
      <c r="F102" s="25">
        <f>SUM(F103+F109)</f>
        <v>1871.9</v>
      </c>
      <c r="G102" s="25">
        <f>SUM(G103+G109)</f>
        <v>26400</v>
      </c>
      <c r="H102" s="25">
        <f>SUM(H103+H109)</f>
        <v>24800</v>
      </c>
      <c r="I102" s="25">
        <f>SUM(I103+I109)</f>
        <v>0</v>
      </c>
      <c r="J102" s="26">
        <f t="shared" si="11"/>
        <v>0</v>
      </c>
      <c r="K102" s="26">
        <f t="shared" si="12"/>
        <v>0</v>
      </c>
    </row>
    <row r="103" spans="1:11" x14ac:dyDescent="0.25">
      <c r="A103" s="8"/>
      <c r="B103" s="8"/>
      <c r="C103" s="23">
        <v>422</v>
      </c>
      <c r="D103" s="23"/>
      <c r="E103" s="202" t="s">
        <v>76</v>
      </c>
      <c r="F103" s="31">
        <f>SUM(F104:F107)</f>
        <v>1871.9</v>
      </c>
      <c r="G103" s="31">
        <f>SUM(G104:G108)</f>
        <v>16200</v>
      </c>
      <c r="H103" s="31">
        <f>SUM(H104:H108)</f>
        <v>16200</v>
      </c>
      <c r="I103" s="31">
        <f>SUM(I104:I108)</f>
        <v>0</v>
      </c>
      <c r="J103" s="26">
        <f t="shared" si="11"/>
        <v>0</v>
      </c>
      <c r="K103" s="26">
        <f t="shared" si="12"/>
        <v>0</v>
      </c>
    </row>
    <row r="104" spans="1:11" x14ac:dyDescent="0.25">
      <c r="A104" s="8"/>
      <c r="B104" s="8"/>
      <c r="C104" s="5"/>
      <c r="D104" s="5">
        <v>4221</v>
      </c>
      <c r="E104" s="201" t="s">
        <v>90</v>
      </c>
      <c r="F104" s="27">
        <v>1871.9</v>
      </c>
      <c r="G104" s="139">
        <v>10100</v>
      </c>
      <c r="H104" s="28">
        <v>10100</v>
      </c>
      <c r="I104" s="26">
        <v>0</v>
      </c>
      <c r="J104" s="26">
        <f t="shared" si="11"/>
        <v>0</v>
      </c>
      <c r="K104" s="26">
        <f t="shared" si="12"/>
        <v>0</v>
      </c>
    </row>
    <row r="105" spans="1:11" x14ac:dyDescent="0.25">
      <c r="A105" s="8"/>
      <c r="B105" s="8"/>
      <c r="C105" s="5"/>
      <c r="D105" s="5">
        <v>4222</v>
      </c>
      <c r="E105" s="201" t="s">
        <v>102</v>
      </c>
      <c r="F105" s="27">
        <v>0</v>
      </c>
      <c r="G105" s="139">
        <v>1000</v>
      </c>
      <c r="H105" s="28">
        <v>1000</v>
      </c>
      <c r="I105" s="26"/>
      <c r="J105" s="26" t="e">
        <f t="shared" si="11"/>
        <v>#DIV/0!</v>
      </c>
      <c r="K105" s="26">
        <f t="shared" si="12"/>
        <v>0</v>
      </c>
    </row>
    <row r="106" spans="1:11" x14ac:dyDescent="0.25">
      <c r="A106" s="8"/>
      <c r="B106" s="8"/>
      <c r="C106" s="5"/>
      <c r="D106" s="5">
        <v>4223</v>
      </c>
      <c r="E106" s="201" t="s">
        <v>196</v>
      </c>
      <c r="F106" s="27">
        <v>0</v>
      </c>
      <c r="G106" s="139">
        <v>0</v>
      </c>
      <c r="H106" s="28">
        <v>0</v>
      </c>
      <c r="I106" s="26">
        <v>0</v>
      </c>
      <c r="J106" s="26" t="e">
        <f t="shared" si="11"/>
        <v>#DIV/0!</v>
      </c>
      <c r="K106" s="26" t="e">
        <f t="shared" si="12"/>
        <v>#DIV/0!</v>
      </c>
    </row>
    <row r="107" spans="1:11" x14ac:dyDescent="0.25">
      <c r="A107" s="8"/>
      <c r="B107" s="8"/>
      <c r="C107" s="5"/>
      <c r="D107" s="5">
        <v>4226</v>
      </c>
      <c r="E107" s="201" t="s">
        <v>153</v>
      </c>
      <c r="F107" s="27">
        <v>0</v>
      </c>
      <c r="G107" s="139">
        <v>1400</v>
      </c>
      <c r="H107" s="28">
        <v>1400</v>
      </c>
      <c r="I107" s="26">
        <v>0</v>
      </c>
      <c r="J107" s="26" t="e">
        <f t="shared" si="11"/>
        <v>#DIV/0!</v>
      </c>
      <c r="K107" s="26">
        <f t="shared" si="12"/>
        <v>0</v>
      </c>
    </row>
    <row r="108" spans="1:11" x14ac:dyDescent="0.25">
      <c r="A108" s="8"/>
      <c r="B108" s="8"/>
      <c r="C108" s="5"/>
      <c r="D108" s="5">
        <v>4227</v>
      </c>
      <c r="E108" s="201" t="s">
        <v>131</v>
      </c>
      <c r="F108" s="27"/>
      <c r="G108" s="139">
        <v>3700</v>
      </c>
      <c r="H108" s="28">
        <v>3700</v>
      </c>
      <c r="I108" s="26">
        <v>0</v>
      </c>
      <c r="J108" s="26" t="e">
        <f t="shared" si="11"/>
        <v>#DIV/0!</v>
      </c>
      <c r="K108" s="26">
        <f t="shared" si="12"/>
        <v>0</v>
      </c>
    </row>
    <row r="109" spans="1:11" x14ac:dyDescent="0.25">
      <c r="A109" s="8"/>
      <c r="B109" s="8"/>
      <c r="C109" s="23">
        <v>424</v>
      </c>
      <c r="D109" s="5"/>
      <c r="E109" s="202" t="s">
        <v>154</v>
      </c>
      <c r="F109" s="31">
        <f t="shared" ref="F109:H109" si="27">SUM(F110)</f>
        <v>0</v>
      </c>
      <c r="G109" s="136">
        <f t="shared" si="27"/>
        <v>10200</v>
      </c>
      <c r="H109" s="31">
        <f t="shared" si="27"/>
        <v>8600</v>
      </c>
      <c r="I109" s="31">
        <f>SUM(I110)</f>
        <v>0</v>
      </c>
      <c r="J109" s="26" t="e">
        <f t="shared" si="11"/>
        <v>#DIV/0!</v>
      </c>
      <c r="K109" s="26">
        <f t="shared" si="12"/>
        <v>0</v>
      </c>
    </row>
    <row r="110" spans="1:11" x14ac:dyDescent="0.25">
      <c r="A110" s="8"/>
      <c r="B110" s="8"/>
      <c r="C110" s="5"/>
      <c r="D110" s="5">
        <v>4241</v>
      </c>
      <c r="E110" s="201" t="s">
        <v>154</v>
      </c>
      <c r="F110" s="27"/>
      <c r="G110" s="139">
        <v>10200</v>
      </c>
      <c r="H110" s="28">
        <v>8600</v>
      </c>
      <c r="I110" s="26"/>
      <c r="J110" s="26" t="e">
        <f t="shared" si="11"/>
        <v>#DIV/0!</v>
      </c>
      <c r="K110" s="26">
        <f t="shared" si="12"/>
        <v>0</v>
      </c>
    </row>
    <row r="111" spans="1:11" x14ac:dyDescent="0.25">
      <c r="A111" s="8"/>
      <c r="B111" s="21"/>
      <c r="C111" s="23"/>
      <c r="D111" s="5"/>
      <c r="E111" s="23"/>
      <c r="F111" s="31"/>
      <c r="G111" s="31"/>
      <c r="H111" s="31"/>
      <c r="I111" s="31"/>
      <c r="J111" s="26"/>
      <c r="K111" s="26"/>
    </row>
    <row r="112" spans="1:11" x14ac:dyDescent="0.25">
      <c r="A112" s="11">
        <v>9</v>
      </c>
      <c r="B112" s="11"/>
      <c r="C112" s="6"/>
      <c r="D112" s="6"/>
      <c r="E112" s="14" t="s">
        <v>180</v>
      </c>
      <c r="F112" s="111"/>
      <c r="G112" s="111">
        <f t="shared" ref="G112:I113" si="28">SUM(G113)</f>
        <v>10000</v>
      </c>
      <c r="H112" s="111">
        <f t="shared" si="28"/>
        <v>10000</v>
      </c>
      <c r="I112" s="111">
        <f t="shared" si="28"/>
        <v>119649.8</v>
      </c>
      <c r="J112" s="26" t="e">
        <f>SUM(I112/F112*100)</f>
        <v>#DIV/0!</v>
      </c>
      <c r="K112" s="36">
        <f>SUM(I112/H112*100)</f>
        <v>1196.498</v>
      </c>
    </row>
    <row r="113" spans="1:11" x14ac:dyDescent="0.25">
      <c r="A113" s="5"/>
      <c r="B113" s="5">
        <v>92</v>
      </c>
      <c r="C113" s="6"/>
      <c r="D113" s="6"/>
      <c r="E113" s="14" t="s">
        <v>181</v>
      </c>
      <c r="F113" s="111"/>
      <c r="G113" s="111">
        <f t="shared" si="28"/>
        <v>10000</v>
      </c>
      <c r="H113" s="111">
        <f t="shared" si="28"/>
        <v>10000</v>
      </c>
      <c r="I113" s="111">
        <f t="shared" si="28"/>
        <v>119649.8</v>
      </c>
      <c r="J113" s="26" t="e">
        <f>SUM(I113/F113*100)</f>
        <v>#DIV/0!</v>
      </c>
      <c r="K113" s="36">
        <f>SUM(I113/H113*100)</f>
        <v>1196.498</v>
      </c>
    </row>
    <row r="114" spans="1:11" x14ac:dyDescent="0.25">
      <c r="A114" s="5"/>
      <c r="B114" s="5"/>
      <c r="C114" s="6">
        <v>922</v>
      </c>
      <c r="D114" s="6"/>
      <c r="E114" s="14" t="s">
        <v>182</v>
      </c>
      <c r="F114" s="134"/>
      <c r="G114" s="111">
        <f>SUM(G115)</f>
        <v>10000</v>
      </c>
      <c r="H114" s="111">
        <f>SUM(H115)</f>
        <v>10000</v>
      </c>
      <c r="I114" s="111">
        <f>SUM(I116-I115)</f>
        <v>119649.8</v>
      </c>
      <c r="J114" s="26" t="e">
        <f>SUM(I114/F114*100)</f>
        <v>#DIV/0!</v>
      </c>
      <c r="K114" s="36">
        <f>SUM(I114/H114*100)</f>
        <v>1196.498</v>
      </c>
    </row>
    <row r="115" spans="1:11" x14ac:dyDescent="0.25">
      <c r="A115" s="14"/>
      <c r="B115" s="14"/>
      <c r="C115" s="14"/>
      <c r="D115" s="14">
        <v>9221</v>
      </c>
      <c r="E115" s="14" t="s">
        <v>183</v>
      </c>
      <c r="F115" s="14"/>
      <c r="G115" s="26">
        <v>10000</v>
      </c>
      <c r="H115" s="26">
        <v>10000</v>
      </c>
      <c r="I115" s="14">
        <v>12894.42</v>
      </c>
      <c r="J115" s="26" t="e">
        <f>SUM(I115/F115*100)</f>
        <v>#DIV/0!</v>
      </c>
      <c r="K115" s="36">
        <f>SUM(I115/H115*100)</f>
        <v>128.9442</v>
      </c>
    </row>
    <row r="116" spans="1:11" x14ac:dyDescent="0.25">
      <c r="A116" s="14"/>
      <c r="B116" s="14"/>
      <c r="C116" s="14"/>
      <c r="D116" s="14">
        <v>9222</v>
      </c>
      <c r="E116" s="14" t="s">
        <v>210</v>
      </c>
      <c r="F116" s="14"/>
      <c r="G116" s="26"/>
      <c r="H116" s="26"/>
      <c r="I116" s="14">
        <v>132544.22</v>
      </c>
      <c r="J116" s="14"/>
      <c r="K116" s="14"/>
    </row>
  </sheetData>
  <mergeCells count="7">
    <mergeCell ref="A40:E40"/>
    <mergeCell ref="A2:K2"/>
    <mergeCell ref="A4:K4"/>
    <mergeCell ref="A6:K6"/>
    <mergeCell ref="A8:E8"/>
    <mergeCell ref="A9:E9"/>
    <mergeCell ref="A39:E3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7"/>
  <sheetViews>
    <sheetView workbookViewId="0">
      <selection activeCell="H17" sqref="H1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92" t="s">
        <v>35</v>
      </c>
      <c r="C2" s="192"/>
      <c r="D2" s="192"/>
      <c r="E2" s="192"/>
      <c r="F2" s="192"/>
      <c r="G2" s="192"/>
      <c r="H2" s="192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33.75" customHeight="1" x14ac:dyDescent="0.25">
      <c r="B4" s="16" t="s">
        <v>8</v>
      </c>
      <c r="C4" s="16" t="s">
        <v>177</v>
      </c>
      <c r="D4" s="16" t="s">
        <v>203</v>
      </c>
      <c r="E4" s="16" t="s">
        <v>204</v>
      </c>
      <c r="F4" s="16" t="s">
        <v>207</v>
      </c>
      <c r="G4" s="16" t="s">
        <v>20</v>
      </c>
      <c r="H4" s="16" t="s">
        <v>45</v>
      </c>
    </row>
    <row r="5" spans="2:8" x14ac:dyDescent="0.25">
      <c r="B5" s="16">
        <v>1</v>
      </c>
      <c r="C5" s="17">
        <v>2</v>
      </c>
      <c r="D5" s="17">
        <v>3</v>
      </c>
      <c r="E5" s="17">
        <v>4</v>
      </c>
      <c r="F5" s="17">
        <v>5</v>
      </c>
      <c r="G5" s="17" t="s">
        <v>32</v>
      </c>
      <c r="H5" s="17" t="s">
        <v>33</v>
      </c>
    </row>
    <row r="6" spans="2:8" x14ac:dyDescent="0.25">
      <c r="B6" s="4" t="s">
        <v>42</v>
      </c>
      <c r="C6" s="37">
        <f>SUM(C7+C10+C12+C14+C17)</f>
        <v>899179.45</v>
      </c>
      <c r="D6" s="37">
        <f>SUM(D7+D10+D12+D14+D17+D35)</f>
        <v>2067500</v>
      </c>
      <c r="E6" s="37">
        <f>SUM(E7+E10+E12+E14+E17+E35)</f>
        <v>2062760</v>
      </c>
      <c r="F6" s="37">
        <f>SUM(F7+F10+F12+F14+F17)</f>
        <v>927045.82000000007</v>
      </c>
      <c r="G6" s="26">
        <f>SUM(F6/C6*100)</f>
        <v>103.09908884149878</v>
      </c>
      <c r="H6" s="26">
        <f>SUM(F6/E6*100)</f>
        <v>44.942010704105186</v>
      </c>
    </row>
    <row r="7" spans="2:8" x14ac:dyDescent="0.25">
      <c r="B7" s="4" t="s">
        <v>16</v>
      </c>
      <c r="C7" s="38">
        <f>SUM(C8+C9)</f>
        <v>43027.59</v>
      </c>
      <c r="D7" s="38">
        <f>SUM(D8+D9)</f>
        <v>131600</v>
      </c>
      <c r="E7" s="38">
        <f>SUM(E8+E9)</f>
        <v>127700</v>
      </c>
      <c r="F7" s="38">
        <f>SUM(F8:F9)</f>
        <v>44738.07</v>
      </c>
      <c r="G7" s="26">
        <f t="shared" ref="G7:G34" si="0">SUM(F7/C7*100)</f>
        <v>103.97530979541267</v>
      </c>
      <c r="H7" s="26">
        <f t="shared" ref="H7:H18" si="1">SUM(F7/E7*100)</f>
        <v>35.033727486296009</v>
      </c>
    </row>
    <row r="8" spans="2:8" x14ac:dyDescent="0.25">
      <c r="B8" s="12" t="s">
        <v>17</v>
      </c>
      <c r="C8" s="27">
        <v>7263.42</v>
      </c>
      <c r="D8" s="27">
        <v>64300</v>
      </c>
      <c r="E8" s="27">
        <v>60400</v>
      </c>
      <c r="F8" s="26">
        <v>7215.63</v>
      </c>
      <c r="G8" s="26">
        <f t="shared" si="0"/>
        <v>99.342045482706496</v>
      </c>
      <c r="H8" s="26">
        <f t="shared" si="1"/>
        <v>11.946407284768213</v>
      </c>
    </row>
    <row r="9" spans="2:8" ht="25.5" x14ac:dyDescent="0.25">
      <c r="B9" s="12" t="s">
        <v>160</v>
      </c>
      <c r="C9" s="27">
        <v>35764.17</v>
      </c>
      <c r="D9" s="27">
        <v>67300</v>
      </c>
      <c r="E9" s="27">
        <v>67300</v>
      </c>
      <c r="F9" s="26">
        <v>37522.44</v>
      </c>
      <c r="G9" s="26">
        <f t="shared" si="0"/>
        <v>104.91628912400317</v>
      </c>
      <c r="H9" s="26">
        <f t="shared" si="1"/>
        <v>55.753997028231808</v>
      </c>
    </row>
    <row r="10" spans="2:8" x14ac:dyDescent="0.25">
      <c r="B10" s="4" t="s">
        <v>18</v>
      </c>
      <c r="C10" s="38">
        <f>SUM(C11)</f>
        <v>438</v>
      </c>
      <c r="D10" s="38">
        <f t="shared" ref="D10:F10" si="2">SUM(D11)</f>
        <v>900</v>
      </c>
      <c r="E10" s="38">
        <f t="shared" si="2"/>
        <v>900</v>
      </c>
      <c r="F10" s="38">
        <f t="shared" si="2"/>
        <v>480</v>
      </c>
      <c r="G10" s="26">
        <f t="shared" si="0"/>
        <v>109.58904109589041</v>
      </c>
      <c r="H10" s="26">
        <f t="shared" si="1"/>
        <v>53.333333333333336</v>
      </c>
    </row>
    <row r="11" spans="2:8" x14ac:dyDescent="0.25">
      <c r="B11" s="13" t="s">
        <v>19</v>
      </c>
      <c r="C11" s="27">
        <v>438</v>
      </c>
      <c r="D11" s="27">
        <v>900</v>
      </c>
      <c r="E11" s="28">
        <v>900</v>
      </c>
      <c r="F11" s="26">
        <v>480</v>
      </c>
      <c r="G11" s="26">
        <f t="shared" si="0"/>
        <v>109.58904109589041</v>
      </c>
      <c r="H11" s="26">
        <f t="shared" si="1"/>
        <v>53.333333333333336</v>
      </c>
    </row>
    <row r="12" spans="2:8" x14ac:dyDescent="0.25">
      <c r="B12" s="21" t="s">
        <v>63</v>
      </c>
      <c r="C12" s="38">
        <f>SUM(C13)</f>
        <v>36557.39</v>
      </c>
      <c r="D12" s="38">
        <f t="shared" ref="D12:F12" si="3">SUM(D13)</f>
        <v>60100</v>
      </c>
      <c r="E12" s="38">
        <f t="shared" si="3"/>
        <v>59960</v>
      </c>
      <c r="F12" s="38">
        <f t="shared" si="3"/>
        <v>34163.11</v>
      </c>
      <c r="G12" s="26">
        <f t="shared" si="0"/>
        <v>93.45062653542827</v>
      </c>
      <c r="H12" s="26">
        <f t="shared" si="1"/>
        <v>56.976501000667113</v>
      </c>
    </row>
    <row r="13" spans="2:8" x14ac:dyDescent="0.25">
      <c r="B13" s="22" t="s">
        <v>64</v>
      </c>
      <c r="C13" s="27">
        <v>36557.39</v>
      </c>
      <c r="D13" s="27">
        <v>60100</v>
      </c>
      <c r="E13" s="28">
        <v>59960</v>
      </c>
      <c r="F13" s="26">
        <v>34163.11</v>
      </c>
      <c r="G13" s="26">
        <f t="shared" si="0"/>
        <v>93.45062653542827</v>
      </c>
      <c r="H13" s="26">
        <f t="shared" si="1"/>
        <v>56.976501000667113</v>
      </c>
    </row>
    <row r="14" spans="2:8" ht="15.75" customHeight="1" x14ac:dyDescent="0.25">
      <c r="B14" s="112" t="s">
        <v>158</v>
      </c>
      <c r="C14" s="111">
        <f>SUM(C15)</f>
        <v>818466.47</v>
      </c>
      <c r="D14" s="113">
        <f>SUM(D15+D16)</f>
        <v>1863700</v>
      </c>
      <c r="E14" s="113">
        <f>SUM(E15+E16)</f>
        <v>1863700</v>
      </c>
      <c r="F14" s="31">
        <f>SUM(F15+F16)</f>
        <v>846964.64</v>
      </c>
      <c r="G14" s="26">
        <f t="shared" si="0"/>
        <v>103.48189828717113</v>
      </c>
      <c r="H14" s="26">
        <f t="shared" si="1"/>
        <v>45.445331330149699</v>
      </c>
    </row>
    <row r="15" spans="2:8" ht="15.75" customHeight="1" x14ac:dyDescent="0.25">
      <c r="B15" s="22" t="s">
        <v>159</v>
      </c>
      <c r="C15" s="27">
        <v>818466.47</v>
      </c>
      <c r="D15" s="27">
        <v>1863700</v>
      </c>
      <c r="E15" s="28">
        <v>1863700</v>
      </c>
      <c r="F15" s="26">
        <v>846964.64</v>
      </c>
      <c r="G15" s="26">
        <f t="shared" si="0"/>
        <v>103.48189828717113</v>
      </c>
      <c r="H15" s="26">
        <f t="shared" si="1"/>
        <v>45.445331330149699</v>
      </c>
    </row>
    <row r="16" spans="2:8" ht="25.5" x14ac:dyDescent="0.25">
      <c r="B16" s="22" t="s">
        <v>184</v>
      </c>
      <c r="C16" s="27">
        <v>0</v>
      </c>
      <c r="D16" s="27">
        <v>0</v>
      </c>
      <c r="E16" s="28">
        <v>0</v>
      </c>
      <c r="F16" s="26">
        <v>0</v>
      </c>
      <c r="G16" s="26" t="e">
        <f t="shared" si="0"/>
        <v>#DIV/0!</v>
      </c>
      <c r="H16" s="26" t="e">
        <f t="shared" si="1"/>
        <v>#DIV/0!</v>
      </c>
    </row>
    <row r="17" spans="2:11" x14ac:dyDescent="0.25">
      <c r="B17" s="4" t="s">
        <v>156</v>
      </c>
      <c r="C17" s="113">
        <f>SUM(C18)</f>
        <v>690</v>
      </c>
      <c r="D17" s="113">
        <f>SUM(D18)</f>
        <v>1200</v>
      </c>
      <c r="E17" s="113">
        <f t="shared" ref="E17:F17" si="4">SUM(E18)</f>
        <v>500</v>
      </c>
      <c r="F17" s="113">
        <f t="shared" si="4"/>
        <v>700</v>
      </c>
      <c r="G17" s="26">
        <f t="shared" si="0"/>
        <v>101.44927536231884</v>
      </c>
      <c r="H17" s="26">
        <f t="shared" si="1"/>
        <v>140</v>
      </c>
    </row>
    <row r="18" spans="2:11" x14ac:dyDescent="0.25">
      <c r="B18" s="13" t="s">
        <v>157</v>
      </c>
      <c r="C18" s="27">
        <v>690</v>
      </c>
      <c r="D18" s="27">
        <v>1200</v>
      </c>
      <c r="E18" s="28">
        <v>500</v>
      </c>
      <c r="F18" s="26">
        <v>700</v>
      </c>
      <c r="G18" s="26">
        <f t="shared" si="0"/>
        <v>101.44927536231884</v>
      </c>
      <c r="H18" s="26">
        <f t="shared" si="1"/>
        <v>140</v>
      </c>
    </row>
    <row r="22" spans="2:11" x14ac:dyDescent="0.25">
      <c r="B22" s="116" t="s">
        <v>43</v>
      </c>
      <c r="C22" s="117">
        <f>SUM(C23+C26+C28+C30+C33)</f>
        <v>1021367.37</v>
      </c>
      <c r="D22" s="117">
        <f>SUM(D23+D26+D28+D30+D33)</f>
        <v>2067500</v>
      </c>
      <c r="E22" s="117">
        <f>SUM(E23+E26+E28+E30+E33)</f>
        <v>2062760</v>
      </c>
      <c r="F22" s="117">
        <f>SUM(F23+F26+F28+F30+F33-F37)</f>
        <v>914151.4</v>
      </c>
      <c r="G22" s="26">
        <f t="shared" si="0"/>
        <v>89.502702636760361</v>
      </c>
      <c r="H22" s="26">
        <f t="shared" ref="H22:H34" si="5">SUM(F22/E22*100)</f>
        <v>44.316905505245401</v>
      </c>
    </row>
    <row r="23" spans="2:11" ht="22.5" customHeight="1" x14ac:dyDescent="0.25">
      <c r="B23" s="4" t="s">
        <v>16</v>
      </c>
      <c r="C23" s="38">
        <f>SUM(C24+C25)</f>
        <v>36893.660000000003</v>
      </c>
      <c r="D23" s="38">
        <f>SUM(D24+D25)</f>
        <v>131600</v>
      </c>
      <c r="E23" s="38">
        <f>SUM(E24+E25)</f>
        <v>127700</v>
      </c>
      <c r="F23" s="38">
        <f>SUM(F24+F25)</f>
        <v>36737.47</v>
      </c>
      <c r="G23" s="26">
        <f t="shared" si="0"/>
        <v>99.576648128702857</v>
      </c>
      <c r="H23" s="26">
        <f t="shared" si="5"/>
        <v>28.768574784651531</v>
      </c>
      <c r="I23" s="15"/>
      <c r="J23" s="15"/>
      <c r="K23" s="15"/>
    </row>
    <row r="24" spans="2:11" x14ac:dyDescent="0.25">
      <c r="B24" s="12" t="s">
        <v>17</v>
      </c>
      <c r="C24" s="27">
        <v>5292.51</v>
      </c>
      <c r="D24" s="27">
        <v>64300</v>
      </c>
      <c r="E24" s="27">
        <v>60400</v>
      </c>
      <c r="F24" s="26">
        <v>5138.8999999999996</v>
      </c>
      <c r="G24" s="26">
        <f t="shared" si="0"/>
        <v>97.097596414555653</v>
      </c>
      <c r="H24" s="26">
        <f t="shared" si="5"/>
        <v>8.5081125827814557</v>
      </c>
      <c r="I24" s="15"/>
      <c r="J24" s="15"/>
      <c r="K24" s="15"/>
    </row>
    <row r="25" spans="2:11" ht="25.5" x14ac:dyDescent="0.25">
      <c r="B25" s="12" t="s">
        <v>160</v>
      </c>
      <c r="C25" s="27">
        <v>31601.15</v>
      </c>
      <c r="D25" s="27">
        <v>67300</v>
      </c>
      <c r="E25" s="27">
        <v>67300</v>
      </c>
      <c r="F25" s="26">
        <v>31598.57</v>
      </c>
      <c r="G25" s="26">
        <f t="shared" si="0"/>
        <v>99.991835740155025</v>
      </c>
      <c r="H25" s="26">
        <f t="shared" si="5"/>
        <v>46.951812778603269</v>
      </c>
      <c r="I25" s="15"/>
      <c r="J25" s="15"/>
      <c r="K25" s="15"/>
    </row>
    <row r="26" spans="2:11" x14ac:dyDescent="0.25">
      <c r="B26" s="4" t="s">
        <v>18</v>
      </c>
      <c r="C26" s="38">
        <f>SUM(C27)</f>
        <v>438</v>
      </c>
      <c r="D26" s="38">
        <f>SUM(D27)</f>
        <v>900</v>
      </c>
      <c r="E26" s="38">
        <f t="shared" ref="E26:F26" si="6">SUM(E27)</f>
        <v>900</v>
      </c>
      <c r="F26" s="38">
        <f t="shared" si="6"/>
        <v>480</v>
      </c>
      <c r="G26" s="26">
        <f t="shared" si="0"/>
        <v>109.58904109589041</v>
      </c>
      <c r="H26" s="26">
        <f t="shared" si="5"/>
        <v>53.333333333333336</v>
      </c>
    </row>
    <row r="27" spans="2:11" x14ac:dyDescent="0.25">
      <c r="B27" s="13" t="s">
        <v>19</v>
      </c>
      <c r="C27" s="27">
        <v>438</v>
      </c>
      <c r="D27" s="27">
        <v>900</v>
      </c>
      <c r="E27" s="27">
        <v>900</v>
      </c>
      <c r="F27" s="26">
        <v>480</v>
      </c>
      <c r="G27" s="26">
        <f t="shared" si="0"/>
        <v>109.58904109589041</v>
      </c>
      <c r="H27" s="26">
        <f t="shared" si="5"/>
        <v>53.333333333333336</v>
      </c>
    </row>
    <row r="28" spans="2:11" x14ac:dyDescent="0.25">
      <c r="B28" s="21" t="s">
        <v>63</v>
      </c>
      <c r="C28" s="38">
        <f>SUM(C29)</f>
        <v>37886.18</v>
      </c>
      <c r="D28" s="38">
        <f>SUM(D29)</f>
        <v>70100</v>
      </c>
      <c r="E28" s="38">
        <f t="shared" ref="E28:F28" si="7">SUM(E29)</f>
        <v>69960</v>
      </c>
      <c r="F28" s="38">
        <f t="shared" si="7"/>
        <v>37012.699999999997</v>
      </c>
      <c r="G28" s="26">
        <f t="shared" si="0"/>
        <v>97.694462730209267</v>
      </c>
      <c r="H28" s="26">
        <f t="shared" si="5"/>
        <v>52.9055174385363</v>
      </c>
    </row>
    <row r="29" spans="2:11" x14ac:dyDescent="0.25">
      <c r="B29" s="22" t="s">
        <v>64</v>
      </c>
      <c r="C29" s="27">
        <v>37886.18</v>
      </c>
      <c r="D29" s="27">
        <v>70100</v>
      </c>
      <c r="E29" s="28">
        <v>69960</v>
      </c>
      <c r="F29" s="26">
        <v>37012.699999999997</v>
      </c>
      <c r="G29" s="26">
        <f t="shared" si="0"/>
        <v>97.694462730209267</v>
      </c>
      <c r="H29" s="26">
        <f t="shared" si="5"/>
        <v>52.9055174385363</v>
      </c>
    </row>
    <row r="30" spans="2:11" x14ac:dyDescent="0.25">
      <c r="B30" s="4" t="s">
        <v>161</v>
      </c>
      <c r="C30" s="111">
        <f>SUM(C31:C32)</f>
        <v>945626.67</v>
      </c>
      <c r="D30" s="113">
        <f>SUM(D31+D32)</f>
        <v>1863700</v>
      </c>
      <c r="E30" s="113">
        <f>SUM(E31+E32)</f>
        <v>1863700</v>
      </c>
      <c r="F30" s="31">
        <f>SUM(F31+F32)</f>
        <v>958871.03</v>
      </c>
      <c r="G30" s="26">
        <f t="shared" si="0"/>
        <v>101.40059078494477</v>
      </c>
      <c r="H30" s="26">
        <f t="shared" si="5"/>
        <v>51.449859419434461</v>
      </c>
    </row>
    <row r="31" spans="2:11" x14ac:dyDescent="0.25">
      <c r="B31" s="14" t="s">
        <v>159</v>
      </c>
      <c r="C31" s="26">
        <v>942148.67</v>
      </c>
      <c r="D31" s="26">
        <v>1863700</v>
      </c>
      <c r="E31" s="26">
        <v>1863700</v>
      </c>
      <c r="F31" s="26">
        <v>958871.03</v>
      </c>
      <c r="G31" s="26">
        <f t="shared" si="0"/>
        <v>101.77491732806882</v>
      </c>
      <c r="H31" s="26">
        <f t="shared" si="5"/>
        <v>51.449859419434461</v>
      </c>
    </row>
    <row r="32" spans="2:11" x14ac:dyDescent="0.25">
      <c r="B32" s="14" t="s">
        <v>184</v>
      </c>
      <c r="C32" s="26">
        <v>3478</v>
      </c>
      <c r="D32" s="26">
        <v>0</v>
      </c>
      <c r="E32" s="26">
        <v>0</v>
      </c>
      <c r="F32" s="26">
        <v>0</v>
      </c>
      <c r="G32" s="26">
        <f t="shared" si="0"/>
        <v>0</v>
      </c>
      <c r="H32" s="26" t="e">
        <f t="shared" si="5"/>
        <v>#DIV/0!</v>
      </c>
    </row>
    <row r="33" spans="2:8" x14ac:dyDescent="0.25">
      <c r="B33" s="114" t="s">
        <v>156</v>
      </c>
      <c r="C33" s="114">
        <f>SUM(C34)</f>
        <v>522.86</v>
      </c>
      <c r="D33" s="127">
        <f>SUM(D34)</f>
        <v>1200</v>
      </c>
      <c r="E33" s="127">
        <f>SUM(E34)</f>
        <v>500</v>
      </c>
      <c r="F33" s="127">
        <f>SUM(F34)</f>
        <v>700</v>
      </c>
      <c r="G33" s="26">
        <f t="shared" si="0"/>
        <v>133.87904984125768</v>
      </c>
      <c r="H33" s="26">
        <f t="shared" si="5"/>
        <v>140</v>
      </c>
    </row>
    <row r="34" spans="2:8" x14ac:dyDescent="0.25">
      <c r="B34" s="115" t="s">
        <v>157</v>
      </c>
      <c r="C34" s="115">
        <v>522.86</v>
      </c>
      <c r="D34" s="128">
        <v>1200</v>
      </c>
      <c r="E34" s="128">
        <v>500</v>
      </c>
      <c r="F34" s="128">
        <v>700</v>
      </c>
      <c r="G34" s="26">
        <f t="shared" si="0"/>
        <v>133.87904984125768</v>
      </c>
      <c r="H34" s="26">
        <f t="shared" si="5"/>
        <v>140</v>
      </c>
    </row>
    <row r="35" spans="2:8" x14ac:dyDescent="0.25">
      <c r="B35" s="135" t="s">
        <v>198</v>
      </c>
      <c r="C35" s="111"/>
      <c r="D35" s="113">
        <f>SUM(D36)</f>
        <v>10000</v>
      </c>
      <c r="E35" s="113">
        <f>SUM(E36)</f>
        <v>10000</v>
      </c>
      <c r="F35" s="31"/>
      <c r="G35" s="26"/>
      <c r="H35" s="26">
        <f>SUM(F35/E35*100)</f>
        <v>0</v>
      </c>
    </row>
    <row r="36" spans="2:8" x14ac:dyDescent="0.25">
      <c r="B36" s="13" t="s">
        <v>199</v>
      </c>
      <c r="C36" s="27"/>
      <c r="D36" s="27">
        <v>10000</v>
      </c>
      <c r="E36" s="28">
        <v>10000</v>
      </c>
      <c r="F36" s="26"/>
      <c r="G36" s="26"/>
      <c r="H36" s="26">
        <f>SUM(F36/E36*100)</f>
        <v>0</v>
      </c>
    </row>
    <row r="37" spans="2:8" x14ac:dyDescent="0.25">
      <c r="B37" s="13" t="s">
        <v>211</v>
      </c>
      <c r="C37" s="27"/>
      <c r="D37" s="27"/>
      <c r="E37" s="28"/>
      <c r="F37" s="26">
        <v>119649.8</v>
      </c>
      <c r="G37" s="26"/>
      <c r="H37" s="2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92" t="s">
        <v>36</v>
      </c>
      <c r="C2" s="192"/>
      <c r="D2" s="192"/>
      <c r="E2" s="192"/>
      <c r="F2" s="192"/>
      <c r="G2" s="192"/>
      <c r="H2" s="192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16" t="s">
        <v>8</v>
      </c>
      <c r="C4" s="16" t="s">
        <v>187</v>
      </c>
      <c r="D4" s="16" t="s">
        <v>206</v>
      </c>
      <c r="E4" s="16" t="s">
        <v>204</v>
      </c>
      <c r="F4" s="16" t="s">
        <v>208</v>
      </c>
      <c r="G4" s="16" t="s">
        <v>20</v>
      </c>
      <c r="H4" s="16" t="s">
        <v>45</v>
      </c>
    </row>
    <row r="5" spans="2:8" x14ac:dyDescent="0.25"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 t="s">
        <v>32</v>
      </c>
      <c r="H5" s="17" t="s">
        <v>33</v>
      </c>
    </row>
    <row r="6" spans="2:8" ht="15.75" customHeight="1" x14ac:dyDescent="0.25">
      <c r="B6" s="4" t="s">
        <v>43</v>
      </c>
      <c r="C6" s="3"/>
      <c r="D6" s="3"/>
      <c r="E6" s="3"/>
      <c r="F6" s="14"/>
      <c r="G6" s="14"/>
      <c r="H6" s="14"/>
    </row>
    <row r="7" spans="2:8" ht="15.75" customHeight="1" x14ac:dyDescent="0.25">
      <c r="B7" s="34" t="s">
        <v>185</v>
      </c>
      <c r="C7" s="25">
        <f t="shared" ref="C7:E7" si="0">SUM(C8)</f>
        <v>1021367.37</v>
      </c>
      <c r="D7" s="25">
        <f t="shared" si="0"/>
        <v>2067500</v>
      </c>
      <c r="E7" s="25">
        <f t="shared" si="0"/>
        <v>2062760</v>
      </c>
      <c r="F7" s="25">
        <f>SUM(F8)</f>
        <v>914151.4</v>
      </c>
      <c r="G7" s="26">
        <f>SUM(F7/C7*100)</f>
        <v>89.502702636760361</v>
      </c>
      <c r="H7" s="26">
        <f>SUM(F7/E7*100)</f>
        <v>44.316905505245401</v>
      </c>
    </row>
    <row r="8" spans="2:8" x14ac:dyDescent="0.25">
      <c r="B8" s="35" t="s">
        <v>186</v>
      </c>
      <c r="C8" s="27">
        <v>1021367.37</v>
      </c>
      <c r="D8" s="27">
        <v>2067500</v>
      </c>
      <c r="E8" s="27">
        <v>2062760</v>
      </c>
      <c r="F8" s="29">
        <v>914151.4</v>
      </c>
      <c r="G8" s="26">
        <f>SUM(F8/C8*100)</f>
        <v>89.502702636760361</v>
      </c>
      <c r="H8" s="26">
        <f>SUM(F8/E8*100)</f>
        <v>44.316905505245401</v>
      </c>
    </row>
    <row r="10" spans="2:8" x14ac:dyDescent="0.25">
      <c r="B10" s="15"/>
      <c r="C10" s="15"/>
      <c r="D10" s="15"/>
      <c r="E10" s="15"/>
      <c r="F10" s="15"/>
      <c r="G10" s="15"/>
      <c r="H10" s="15"/>
    </row>
    <row r="11" spans="2:8" x14ac:dyDescent="0.25">
      <c r="B11" s="15"/>
      <c r="C11" s="15"/>
      <c r="D11" s="15"/>
      <c r="E11" s="15"/>
      <c r="F11" s="15"/>
      <c r="G11" s="15"/>
      <c r="H11" s="15"/>
    </row>
    <row r="12" spans="2:8" x14ac:dyDescent="0.25">
      <c r="B12" s="15"/>
      <c r="C12" s="15"/>
      <c r="D12" s="15"/>
      <c r="E12" s="15"/>
      <c r="F12" s="15"/>
      <c r="G12" s="15"/>
      <c r="H12" s="1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5"/>
  <sheetViews>
    <sheetView topLeftCell="A4" workbookViewId="0">
      <selection activeCell="J8" sqref="J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5.75" customHeight="1" x14ac:dyDescent="0.25">
      <c r="B2" s="192" t="s">
        <v>12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</row>
    <row r="3" spans="2:12" ht="18" x14ac:dyDescent="0.25"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2:12" ht="18" customHeight="1" x14ac:dyDescent="0.25">
      <c r="B4" s="192" t="s">
        <v>48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</row>
    <row r="5" spans="2:12" ht="15.75" customHeight="1" x14ac:dyDescent="0.25">
      <c r="B5" s="192" t="s">
        <v>37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</row>
    <row r="6" spans="2:12" ht="18" x14ac:dyDescent="0.25"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2:12" ht="25.5" customHeight="1" x14ac:dyDescent="0.25">
      <c r="B7" s="196" t="s">
        <v>8</v>
      </c>
      <c r="C7" s="197"/>
      <c r="D7" s="197"/>
      <c r="E7" s="197"/>
      <c r="F7" s="198"/>
      <c r="G7" s="18" t="s">
        <v>207</v>
      </c>
      <c r="H7" s="18" t="s">
        <v>209</v>
      </c>
      <c r="I7" s="18" t="s">
        <v>204</v>
      </c>
      <c r="J7" s="18" t="s">
        <v>207</v>
      </c>
      <c r="K7" s="18" t="s">
        <v>20</v>
      </c>
      <c r="L7" s="18" t="s">
        <v>45</v>
      </c>
    </row>
    <row r="8" spans="2:12" x14ac:dyDescent="0.25">
      <c r="B8" s="196">
        <v>1</v>
      </c>
      <c r="C8" s="197"/>
      <c r="D8" s="197"/>
      <c r="E8" s="197"/>
      <c r="F8" s="198"/>
      <c r="G8" s="19">
        <v>2</v>
      </c>
      <c r="H8" s="19">
        <v>3</v>
      </c>
      <c r="I8" s="19">
        <v>4</v>
      </c>
      <c r="J8" s="19">
        <v>5</v>
      </c>
      <c r="K8" s="19" t="s">
        <v>32</v>
      </c>
      <c r="L8" s="19" t="s">
        <v>33</v>
      </c>
    </row>
    <row r="9" spans="2:12" ht="25.5" x14ac:dyDescent="0.25">
      <c r="B9" s="4">
        <v>8</v>
      </c>
      <c r="C9" s="4"/>
      <c r="D9" s="4"/>
      <c r="E9" s="4"/>
      <c r="F9" s="4" t="s">
        <v>9</v>
      </c>
      <c r="G9" s="3">
        <v>0</v>
      </c>
      <c r="H9" s="3">
        <v>0</v>
      </c>
      <c r="I9" s="3">
        <v>0</v>
      </c>
      <c r="J9" s="14">
        <v>0</v>
      </c>
      <c r="K9" s="14"/>
      <c r="L9" s="14"/>
    </row>
    <row r="10" spans="2:12" x14ac:dyDescent="0.25">
      <c r="B10" s="5"/>
      <c r="C10" s="5"/>
      <c r="D10" s="5"/>
      <c r="E10" s="6"/>
      <c r="F10" s="9"/>
      <c r="G10" s="3"/>
      <c r="H10" s="3"/>
      <c r="I10" s="3"/>
      <c r="J10" s="14"/>
      <c r="K10" s="14"/>
      <c r="L10" s="14"/>
    </row>
    <row r="11" spans="2:12" ht="25.5" x14ac:dyDescent="0.25">
      <c r="B11" s="7">
        <v>5</v>
      </c>
      <c r="C11" s="7"/>
      <c r="D11" s="7"/>
      <c r="E11" s="7"/>
      <c r="F11" s="10" t="s">
        <v>10</v>
      </c>
      <c r="G11" s="3">
        <v>0</v>
      </c>
      <c r="H11" s="3">
        <v>0</v>
      </c>
      <c r="I11" s="3">
        <v>0</v>
      </c>
      <c r="J11" s="14">
        <v>0</v>
      </c>
      <c r="K11" s="14"/>
      <c r="L11" s="14"/>
    </row>
    <row r="13" spans="2:12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2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12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0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92" t="s">
        <v>38</v>
      </c>
      <c r="C2" s="192"/>
      <c r="D2" s="192"/>
      <c r="E2" s="192"/>
      <c r="F2" s="192"/>
      <c r="G2" s="192"/>
      <c r="H2" s="192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16" t="s">
        <v>8</v>
      </c>
      <c r="C4" s="16" t="s">
        <v>175</v>
      </c>
      <c r="D4" s="16" t="s">
        <v>206</v>
      </c>
      <c r="E4" s="16" t="s">
        <v>204</v>
      </c>
      <c r="F4" s="16" t="s">
        <v>205</v>
      </c>
      <c r="G4" s="16" t="s">
        <v>20</v>
      </c>
      <c r="H4" s="16" t="s">
        <v>45</v>
      </c>
    </row>
    <row r="5" spans="2:8" x14ac:dyDescent="0.25"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 t="s">
        <v>32</v>
      </c>
      <c r="H5" s="16" t="s">
        <v>33</v>
      </c>
    </row>
    <row r="6" spans="2:8" x14ac:dyDescent="0.25">
      <c r="B6" s="4" t="s">
        <v>40</v>
      </c>
      <c r="C6" s="27">
        <v>899179.45</v>
      </c>
      <c r="D6" s="27">
        <v>2067500</v>
      </c>
      <c r="E6" s="28">
        <v>2062760</v>
      </c>
      <c r="F6" s="26">
        <v>927045.82</v>
      </c>
      <c r="G6" s="14">
        <f>SUM(F6/C6*100)</f>
        <v>103.09908884149877</v>
      </c>
      <c r="H6" s="14">
        <f>SUM(F6/E6*100)</f>
        <v>44.942010704105179</v>
      </c>
    </row>
    <row r="7" spans="2:8" x14ac:dyDescent="0.25">
      <c r="B7" s="13"/>
      <c r="C7" s="27"/>
      <c r="D7" s="27"/>
      <c r="E7" s="28"/>
      <c r="F7" s="26"/>
      <c r="G7" s="14"/>
      <c r="H7" s="14"/>
    </row>
    <row r="8" spans="2:8" ht="15.75" customHeight="1" x14ac:dyDescent="0.25">
      <c r="B8" s="4" t="s">
        <v>41</v>
      </c>
      <c r="C8" s="27">
        <v>1021367.37</v>
      </c>
      <c r="D8" s="27">
        <v>2067500</v>
      </c>
      <c r="E8" s="28">
        <v>2062760</v>
      </c>
      <c r="F8" s="26">
        <v>914151.4</v>
      </c>
      <c r="G8" s="14">
        <f t="shared" ref="G8" si="0">SUM(F8/C8*100)</f>
        <v>89.502702636760361</v>
      </c>
      <c r="H8" s="14">
        <f t="shared" ref="H8" si="1">SUM(F8/E8*100)</f>
        <v>44.316905505245401</v>
      </c>
    </row>
    <row r="10" spans="2:8" x14ac:dyDescent="0.25">
      <c r="B10" s="20"/>
      <c r="C10" s="20"/>
      <c r="D10" s="20"/>
      <c r="E10" s="20"/>
      <c r="F10" s="20"/>
      <c r="G10" s="20"/>
      <c r="H10" s="2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203"/>
  <sheetViews>
    <sheetView tabSelected="1" topLeftCell="A4" workbookViewId="0">
      <selection activeCell="F204" sqref="F204"/>
    </sheetView>
  </sheetViews>
  <sheetFormatPr defaultRowHeight="15" x14ac:dyDescent="0.25"/>
  <cols>
    <col min="2" max="2" width="21.42578125" customWidth="1"/>
    <col min="3" max="3" width="54.28515625" customWidth="1"/>
    <col min="4" max="6" width="24.28515625" customWidth="1"/>
    <col min="7" max="7" width="15.7109375" customWidth="1"/>
    <col min="8" max="8" width="24.28515625" customWidth="1"/>
  </cols>
  <sheetData>
    <row r="1" spans="2:10" ht="18" x14ac:dyDescent="0.25">
      <c r="B1" s="1"/>
      <c r="C1" s="1"/>
      <c r="D1" s="1"/>
      <c r="E1" s="1"/>
      <c r="F1" s="1"/>
      <c r="G1" s="2"/>
      <c r="H1" s="2"/>
    </row>
    <row r="2" spans="2:10" ht="18" customHeight="1" x14ac:dyDescent="0.25">
      <c r="B2" s="192" t="s">
        <v>11</v>
      </c>
      <c r="C2" s="192"/>
      <c r="D2" s="192"/>
      <c r="E2" s="192"/>
      <c r="F2" s="192"/>
      <c r="G2" s="192"/>
      <c r="H2" s="75"/>
    </row>
    <row r="3" spans="2:10" ht="18" x14ac:dyDescent="0.25">
      <c r="B3" s="1"/>
      <c r="C3" s="1"/>
      <c r="D3" s="1"/>
      <c r="E3" s="1"/>
      <c r="F3" s="1"/>
      <c r="G3" s="2"/>
      <c r="H3" s="2"/>
    </row>
    <row r="4" spans="2:10" ht="15.75" x14ac:dyDescent="0.25">
      <c r="B4" s="199" t="s">
        <v>50</v>
      </c>
      <c r="C4" s="199"/>
      <c r="D4" s="199"/>
      <c r="E4" s="199"/>
      <c r="F4" s="199"/>
      <c r="G4" s="199"/>
    </row>
    <row r="5" spans="2:10" ht="18" x14ac:dyDescent="0.25">
      <c r="B5" s="1"/>
      <c r="C5" s="1"/>
      <c r="D5" s="1"/>
      <c r="E5" s="1"/>
      <c r="F5" s="1"/>
      <c r="G5" s="2"/>
    </row>
    <row r="6" spans="2:10" ht="25.5" x14ac:dyDescent="0.25">
      <c r="B6" s="16" t="s">
        <v>8</v>
      </c>
      <c r="C6" s="16"/>
      <c r="D6" s="16" t="s">
        <v>203</v>
      </c>
      <c r="E6" s="16" t="s">
        <v>204</v>
      </c>
      <c r="F6" s="16" t="s">
        <v>208</v>
      </c>
      <c r="G6" s="16" t="s">
        <v>45</v>
      </c>
    </row>
    <row r="7" spans="2:10" s="76" customFormat="1" x14ac:dyDescent="0.25">
      <c r="B7" s="16">
        <v>1</v>
      </c>
      <c r="C7" s="16"/>
      <c r="D7" s="16">
        <v>2</v>
      </c>
      <c r="E7" s="16">
        <v>3</v>
      </c>
      <c r="F7" s="16">
        <v>4</v>
      </c>
      <c r="G7" s="16" t="s">
        <v>39</v>
      </c>
      <c r="I7"/>
    </row>
    <row r="8" spans="2:10" s="76" customFormat="1" x14ac:dyDescent="0.25">
      <c r="B8" s="80"/>
      <c r="C8" s="80"/>
      <c r="D8" s="80"/>
      <c r="E8" s="80"/>
      <c r="F8" s="80"/>
      <c r="G8" s="80"/>
      <c r="I8"/>
    </row>
    <row r="9" spans="2:10" ht="30" customHeight="1" x14ac:dyDescent="0.25">
      <c r="B9" s="81">
        <v>14832</v>
      </c>
      <c r="C9" s="82" t="s">
        <v>194</v>
      </c>
      <c r="D9" s="83">
        <f>SUM(D10:D17)</f>
        <v>2067500</v>
      </c>
      <c r="E9" s="83">
        <f>SUM(E10:E17)</f>
        <v>2062760</v>
      </c>
      <c r="F9" s="83">
        <f>SUM(F10:F16)</f>
        <v>927045.82000000007</v>
      </c>
      <c r="G9" s="83">
        <f>SUM(F9/E9*100)</f>
        <v>44.942010704105186</v>
      </c>
      <c r="H9" s="72"/>
      <c r="J9" s="77"/>
    </row>
    <row r="10" spans="2:10" ht="30" customHeight="1" x14ac:dyDescent="0.25">
      <c r="B10" s="84" t="s">
        <v>104</v>
      </c>
      <c r="C10" s="85" t="s">
        <v>129</v>
      </c>
      <c r="D10" s="86">
        <v>64300</v>
      </c>
      <c r="E10" s="86">
        <v>60400</v>
      </c>
      <c r="F10" s="86">
        <v>7215.63</v>
      </c>
      <c r="G10" s="83">
        <f t="shared" ref="G10:G73" si="0">SUM(F10/E10*100)</f>
        <v>11.946407284768213</v>
      </c>
      <c r="H10" s="72"/>
      <c r="J10" s="77"/>
    </row>
    <row r="11" spans="2:10" ht="30" customHeight="1" x14ac:dyDescent="0.25">
      <c r="B11" s="84">
        <v>12</v>
      </c>
      <c r="C11" s="85" t="s">
        <v>172</v>
      </c>
      <c r="D11" s="86">
        <v>67300</v>
      </c>
      <c r="E11" s="86">
        <v>67300</v>
      </c>
      <c r="F11" s="86">
        <v>37522.44</v>
      </c>
      <c r="G11" s="83">
        <f t="shared" si="0"/>
        <v>55.753997028231808</v>
      </c>
      <c r="H11" s="72"/>
      <c r="J11" s="77"/>
    </row>
    <row r="12" spans="2:10" ht="30" customHeight="1" x14ac:dyDescent="0.25">
      <c r="B12" s="84" t="s">
        <v>105</v>
      </c>
      <c r="C12" s="85" t="s">
        <v>103</v>
      </c>
      <c r="D12" s="86">
        <v>900</v>
      </c>
      <c r="E12" s="86">
        <v>900</v>
      </c>
      <c r="F12" s="86">
        <v>480</v>
      </c>
      <c r="G12" s="83">
        <f t="shared" si="0"/>
        <v>53.333333333333336</v>
      </c>
      <c r="H12" s="72"/>
      <c r="J12" s="77"/>
    </row>
    <row r="13" spans="2:10" ht="11.25" customHeight="1" x14ac:dyDescent="0.25">
      <c r="B13" s="84" t="s">
        <v>106</v>
      </c>
      <c r="C13" s="85" t="s">
        <v>128</v>
      </c>
      <c r="D13" s="86">
        <v>60100</v>
      </c>
      <c r="E13" s="86">
        <v>59960</v>
      </c>
      <c r="F13" s="86">
        <v>34163.11</v>
      </c>
      <c r="G13" s="83">
        <f t="shared" si="0"/>
        <v>56.976501000667113</v>
      </c>
      <c r="H13" s="72"/>
      <c r="J13" s="77"/>
    </row>
    <row r="14" spans="2:10" ht="30" customHeight="1" x14ac:dyDescent="0.25">
      <c r="B14" s="84">
        <v>52</v>
      </c>
      <c r="C14" s="85" t="s">
        <v>171</v>
      </c>
      <c r="D14" s="86">
        <v>1863700</v>
      </c>
      <c r="E14" s="86">
        <v>1863700</v>
      </c>
      <c r="F14" s="86">
        <v>846964.64</v>
      </c>
      <c r="G14" s="83">
        <f t="shared" si="0"/>
        <v>45.445331330149699</v>
      </c>
      <c r="H14" s="72"/>
      <c r="J14" s="77"/>
    </row>
    <row r="15" spans="2:10" ht="30" customHeight="1" x14ac:dyDescent="0.25">
      <c r="B15" s="84">
        <v>56</v>
      </c>
      <c r="C15" s="85" t="s">
        <v>178</v>
      </c>
      <c r="D15" s="86">
        <v>0</v>
      </c>
      <c r="E15" s="86">
        <v>0</v>
      </c>
      <c r="F15" s="86">
        <v>0</v>
      </c>
      <c r="G15" s="83" t="e">
        <f t="shared" si="0"/>
        <v>#DIV/0!</v>
      </c>
      <c r="H15" s="72"/>
      <c r="I15" s="72"/>
      <c r="J15" s="77"/>
    </row>
    <row r="16" spans="2:10" ht="30" customHeight="1" x14ac:dyDescent="0.25">
      <c r="B16" s="84">
        <v>61</v>
      </c>
      <c r="C16" s="85" t="s">
        <v>170</v>
      </c>
      <c r="D16" s="86">
        <v>1200</v>
      </c>
      <c r="E16" s="86">
        <v>500</v>
      </c>
      <c r="F16" s="86">
        <v>700</v>
      </c>
      <c r="G16" s="83">
        <f t="shared" si="0"/>
        <v>140</v>
      </c>
      <c r="H16" s="72"/>
      <c r="I16" s="72"/>
      <c r="J16" s="77"/>
    </row>
    <row r="17" spans="2:10" ht="30" customHeight="1" x14ac:dyDescent="0.25">
      <c r="B17" s="84">
        <v>92</v>
      </c>
      <c r="C17" s="85" t="s">
        <v>197</v>
      </c>
      <c r="D17" s="86">
        <v>10000</v>
      </c>
      <c r="E17" s="86">
        <v>10000</v>
      </c>
      <c r="F17" s="86"/>
      <c r="G17" s="83">
        <f t="shared" si="0"/>
        <v>0</v>
      </c>
      <c r="H17" s="73"/>
      <c r="I17" s="73"/>
      <c r="J17" s="77"/>
    </row>
    <row r="18" spans="2:10" x14ac:dyDescent="0.25">
      <c r="B18" s="84"/>
      <c r="C18" s="85"/>
      <c r="D18" s="83"/>
      <c r="E18" s="83"/>
      <c r="F18" s="83"/>
      <c r="G18" s="83"/>
      <c r="H18" s="73"/>
      <c r="I18" s="73"/>
      <c r="J18" s="77"/>
    </row>
    <row r="19" spans="2:10" x14ac:dyDescent="0.25">
      <c r="B19" s="87">
        <v>4109</v>
      </c>
      <c r="C19" s="85" t="s">
        <v>188</v>
      </c>
      <c r="D19" s="83">
        <f>SUM(D20)</f>
        <v>2067500</v>
      </c>
      <c r="E19" s="83">
        <f t="shared" ref="E19:F19" si="1">SUM(E20)</f>
        <v>2062760</v>
      </c>
      <c r="F19" s="83">
        <f t="shared" si="1"/>
        <v>914151.4</v>
      </c>
      <c r="G19" s="83">
        <f t="shared" si="0"/>
        <v>44.316905505245401</v>
      </c>
      <c r="H19" s="78"/>
      <c r="I19" s="74"/>
      <c r="J19" s="77"/>
    </row>
    <row r="20" spans="2:10" x14ac:dyDescent="0.25">
      <c r="B20" s="88" t="s">
        <v>189</v>
      </c>
      <c r="C20" s="89" t="s">
        <v>190</v>
      </c>
      <c r="D20" s="83">
        <f>SUM(D21+D110+D115+D62+D155+D160+D201)</f>
        <v>2067500</v>
      </c>
      <c r="E20" s="83">
        <f>SUM(E21+E110+E115+E62+E155+E160+E201)</f>
        <v>2062760</v>
      </c>
      <c r="F20" s="83">
        <f>SUM(F21+F110+F115+F62+F155+F160+F201)</f>
        <v>914151.4</v>
      </c>
      <c r="G20" s="83">
        <f t="shared" si="0"/>
        <v>44.316905505245401</v>
      </c>
      <c r="H20" s="78"/>
      <c r="I20" s="74"/>
      <c r="J20" s="77"/>
    </row>
    <row r="21" spans="2:10" x14ac:dyDescent="0.25">
      <c r="B21" s="140" t="s">
        <v>104</v>
      </c>
      <c r="C21" s="141" t="s">
        <v>129</v>
      </c>
      <c r="D21" s="142">
        <f>SUM(D22+D52+D56+D54+D47)</f>
        <v>64300</v>
      </c>
      <c r="E21" s="142">
        <f t="shared" ref="E21" si="2">SUM(E22+E52+E56+E54)</f>
        <v>60400</v>
      </c>
      <c r="F21" s="142">
        <f>SUM(F22+F52+F56+F54)</f>
        <v>5138.8999999999996</v>
      </c>
      <c r="G21" s="143">
        <f t="shared" si="0"/>
        <v>8.5081125827814557</v>
      </c>
      <c r="H21" s="78"/>
      <c r="I21" s="74"/>
      <c r="J21" s="77"/>
    </row>
    <row r="22" spans="2:10" x14ac:dyDescent="0.25">
      <c r="B22" s="90" t="s">
        <v>112</v>
      </c>
      <c r="C22" s="91" t="s">
        <v>13</v>
      </c>
      <c r="D22" s="92">
        <f>SUM(D23:D46)</f>
        <v>42800</v>
      </c>
      <c r="E22" s="92">
        <f>SUM(E23:E46)</f>
        <v>41000</v>
      </c>
      <c r="F22" s="92">
        <f>SUM(F23:F46)</f>
        <v>3318.8999999999996</v>
      </c>
      <c r="G22" s="83">
        <f t="shared" si="0"/>
        <v>8.0948780487804868</v>
      </c>
      <c r="H22" s="78"/>
      <c r="I22" s="74"/>
      <c r="J22" s="77"/>
    </row>
    <row r="23" spans="2:10" x14ac:dyDescent="0.25">
      <c r="B23" s="93" t="s">
        <v>113</v>
      </c>
      <c r="C23" s="91" t="s">
        <v>31</v>
      </c>
      <c r="D23" s="96"/>
      <c r="E23" s="96" t="s">
        <v>107</v>
      </c>
      <c r="F23" s="97"/>
      <c r="G23" s="83"/>
      <c r="H23" s="78"/>
      <c r="I23" s="74"/>
      <c r="J23" s="77"/>
    </row>
    <row r="24" spans="2:10" x14ac:dyDescent="0.25">
      <c r="B24" s="93" t="s">
        <v>114</v>
      </c>
      <c r="C24" s="91" t="s">
        <v>68</v>
      </c>
      <c r="D24" s="96">
        <v>4400</v>
      </c>
      <c r="E24" s="96">
        <v>3900</v>
      </c>
      <c r="F24" s="97">
        <v>0</v>
      </c>
      <c r="G24" s="83">
        <f t="shared" si="0"/>
        <v>0</v>
      </c>
      <c r="H24" s="73"/>
      <c r="I24" s="73"/>
      <c r="J24" s="77"/>
    </row>
    <row r="25" spans="2:10" x14ac:dyDescent="0.25">
      <c r="B25" s="93" t="s">
        <v>115</v>
      </c>
      <c r="C25" s="91" t="s">
        <v>116</v>
      </c>
      <c r="D25" s="96"/>
      <c r="E25" s="96" t="s">
        <v>107</v>
      </c>
      <c r="F25" s="97"/>
      <c r="G25" s="83"/>
      <c r="H25" s="78"/>
      <c r="I25" s="74"/>
      <c r="J25" s="77"/>
    </row>
    <row r="26" spans="2:10" x14ac:dyDescent="0.25">
      <c r="B26" s="93">
        <v>3214</v>
      </c>
      <c r="C26" s="91" t="s">
        <v>141</v>
      </c>
      <c r="D26" s="96"/>
      <c r="E26" s="96"/>
      <c r="F26" s="97"/>
      <c r="G26" s="83"/>
      <c r="H26" s="78"/>
      <c r="I26" s="74"/>
      <c r="J26" s="77"/>
    </row>
    <row r="27" spans="2:10" x14ac:dyDescent="0.25">
      <c r="B27" s="93" t="s">
        <v>117</v>
      </c>
      <c r="C27" s="91" t="s">
        <v>80</v>
      </c>
      <c r="D27" s="96">
        <v>1400</v>
      </c>
      <c r="E27" s="96">
        <v>1400</v>
      </c>
      <c r="F27" s="97">
        <v>0</v>
      </c>
      <c r="G27" s="83">
        <f t="shared" si="0"/>
        <v>0</v>
      </c>
      <c r="H27" s="78"/>
      <c r="I27" s="74"/>
      <c r="J27" s="77"/>
    </row>
    <row r="28" spans="2:10" x14ac:dyDescent="0.25">
      <c r="B28" s="93">
        <v>3222</v>
      </c>
      <c r="C28" s="91" t="s">
        <v>81</v>
      </c>
      <c r="D28" s="96"/>
      <c r="E28" s="96"/>
      <c r="F28" s="97"/>
      <c r="G28" s="83"/>
      <c r="H28" s="78"/>
      <c r="I28" s="74"/>
      <c r="J28" s="77"/>
    </row>
    <row r="29" spans="2:10" x14ac:dyDescent="0.25">
      <c r="B29" s="93" t="s">
        <v>118</v>
      </c>
      <c r="C29" s="91" t="s">
        <v>83</v>
      </c>
      <c r="D29" s="96"/>
      <c r="E29" s="96" t="s">
        <v>107</v>
      </c>
      <c r="F29" s="97"/>
      <c r="G29" s="83"/>
      <c r="H29" s="78"/>
      <c r="I29" s="74"/>
      <c r="J29" s="77"/>
    </row>
    <row r="30" spans="2:10" x14ac:dyDescent="0.25">
      <c r="B30" s="93" t="s">
        <v>119</v>
      </c>
      <c r="C30" s="91" t="s">
        <v>120</v>
      </c>
      <c r="D30" s="96"/>
      <c r="E30" s="96" t="s">
        <v>107</v>
      </c>
      <c r="F30" s="97"/>
      <c r="G30" s="83"/>
      <c r="H30" s="78"/>
      <c r="I30" s="74"/>
      <c r="J30" s="77"/>
    </row>
    <row r="31" spans="2:10" x14ac:dyDescent="0.25">
      <c r="B31" s="93" t="s">
        <v>121</v>
      </c>
      <c r="C31" s="91" t="s">
        <v>85</v>
      </c>
      <c r="D31" s="96"/>
      <c r="E31" s="96" t="s">
        <v>107</v>
      </c>
      <c r="F31" s="97"/>
      <c r="G31" s="83"/>
      <c r="H31" s="78"/>
      <c r="I31" s="74"/>
      <c r="J31" s="77"/>
    </row>
    <row r="32" spans="2:10" x14ac:dyDescent="0.25">
      <c r="B32" s="93">
        <v>3232</v>
      </c>
      <c r="C32" s="91" t="s">
        <v>86</v>
      </c>
      <c r="D32" s="96">
        <v>10900</v>
      </c>
      <c r="E32" s="96">
        <v>10900</v>
      </c>
      <c r="F32" s="97">
        <v>0</v>
      </c>
      <c r="G32" s="83">
        <f t="shared" si="0"/>
        <v>0</v>
      </c>
      <c r="H32" s="78"/>
      <c r="I32" s="74"/>
      <c r="J32" s="77"/>
    </row>
    <row r="33" spans="2:10" x14ac:dyDescent="0.25">
      <c r="B33" s="93">
        <v>3233</v>
      </c>
      <c r="C33" s="91" t="s">
        <v>92</v>
      </c>
      <c r="D33" s="96"/>
      <c r="E33" s="96"/>
      <c r="F33" s="97"/>
      <c r="G33" s="83"/>
      <c r="H33" s="78"/>
      <c r="I33" s="74"/>
      <c r="J33" s="77"/>
    </row>
    <row r="34" spans="2:10" x14ac:dyDescent="0.25">
      <c r="B34" s="93">
        <v>3234</v>
      </c>
      <c r="C34" s="91" t="s">
        <v>93</v>
      </c>
      <c r="D34" s="96"/>
      <c r="E34" s="96"/>
      <c r="F34" s="97"/>
      <c r="G34" s="83"/>
      <c r="H34" s="78"/>
      <c r="I34" s="74"/>
      <c r="J34" s="77"/>
    </row>
    <row r="35" spans="2:10" x14ac:dyDescent="0.25">
      <c r="B35" s="93" t="s">
        <v>122</v>
      </c>
      <c r="C35" s="91" t="s">
        <v>71</v>
      </c>
      <c r="D35" s="96">
        <v>1000</v>
      </c>
      <c r="E35" s="96">
        <v>1000</v>
      </c>
      <c r="F35" s="97">
        <v>0</v>
      </c>
      <c r="G35" s="83">
        <f t="shared" si="0"/>
        <v>0</v>
      </c>
      <c r="H35" s="78"/>
      <c r="I35" s="74"/>
      <c r="J35" s="77"/>
    </row>
    <row r="36" spans="2:10" x14ac:dyDescent="0.25">
      <c r="B36" s="93">
        <v>3236</v>
      </c>
      <c r="C36" s="91" t="s">
        <v>94</v>
      </c>
      <c r="D36" s="96">
        <v>1700</v>
      </c>
      <c r="E36" s="96">
        <v>1700</v>
      </c>
      <c r="F36" s="97">
        <v>0</v>
      </c>
      <c r="G36" s="83">
        <f t="shared" si="0"/>
        <v>0</v>
      </c>
      <c r="H36" s="78"/>
      <c r="I36" s="74"/>
      <c r="J36" s="77"/>
    </row>
    <row r="37" spans="2:10" x14ac:dyDescent="0.25">
      <c r="B37" s="93" t="s">
        <v>123</v>
      </c>
      <c r="C37" s="91" t="s">
        <v>124</v>
      </c>
      <c r="D37" s="96">
        <v>1300</v>
      </c>
      <c r="E37" s="96">
        <v>1300</v>
      </c>
      <c r="F37" s="97">
        <v>687.22</v>
      </c>
      <c r="G37" s="83">
        <f t="shared" si="0"/>
        <v>52.863076923076925</v>
      </c>
      <c r="H37" s="78"/>
      <c r="I37" s="74"/>
      <c r="J37" s="77"/>
    </row>
    <row r="38" spans="2:10" x14ac:dyDescent="0.25">
      <c r="B38" s="93" t="s">
        <v>125</v>
      </c>
      <c r="C38" s="91" t="s">
        <v>72</v>
      </c>
      <c r="D38" s="96"/>
      <c r="E38" s="96" t="s">
        <v>107</v>
      </c>
      <c r="F38" s="97"/>
      <c r="G38" s="83"/>
      <c r="H38" s="78"/>
      <c r="I38" s="74"/>
      <c r="J38" s="77"/>
    </row>
    <row r="39" spans="2:10" x14ac:dyDescent="0.25">
      <c r="B39" s="93">
        <v>3239</v>
      </c>
      <c r="C39" s="91" t="s">
        <v>95</v>
      </c>
      <c r="D39" s="96"/>
      <c r="E39" s="96"/>
      <c r="F39" s="97"/>
      <c r="G39" s="83"/>
      <c r="H39" s="79"/>
      <c r="I39" s="79"/>
      <c r="J39" s="77"/>
    </row>
    <row r="40" spans="2:10" x14ac:dyDescent="0.25">
      <c r="B40" s="93">
        <v>3241</v>
      </c>
      <c r="C40" s="91" t="s">
        <v>163</v>
      </c>
      <c r="D40" s="96"/>
      <c r="E40" s="96"/>
      <c r="F40" s="97"/>
      <c r="G40" s="83"/>
      <c r="H40" s="79"/>
      <c r="I40" s="79"/>
      <c r="J40" s="77"/>
    </row>
    <row r="41" spans="2:10" ht="25.5" x14ac:dyDescent="0.25">
      <c r="B41" s="93">
        <v>3291</v>
      </c>
      <c r="C41" s="91" t="s">
        <v>164</v>
      </c>
      <c r="D41" s="96">
        <v>15600</v>
      </c>
      <c r="E41" s="96">
        <v>15600</v>
      </c>
      <c r="F41" s="97">
        <v>2631.68</v>
      </c>
      <c r="G41" s="83">
        <f t="shared" si="0"/>
        <v>16.869743589743589</v>
      </c>
      <c r="H41" s="79"/>
      <c r="I41" s="79"/>
      <c r="J41" s="77"/>
    </row>
    <row r="42" spans="2:10" x14ac:dyDescent="0.25">
      <c r="B42" s="93">
        <v>3292</v>
      </c>
      <c r="C42" s="91" t="s">
        <v>96</v>
      </c>
      <c r="D42" s="96">
        <v>1300</v>
      </c>
      <c r="E42" s="96"/>
      <c r="F42" s="97"/>
      <c r="G42" s="83"/>
      <c r="H42" s="79"/>
      <c r="I42" s="79"/>
      <c r="J42" s="77"/>
    </row>
    <row r="43" spans="2:10" x14ac:dyDescent="0.25">
      <c r="B43" s="93">
        <v>3293</v>
      </c>
      <c r="C43" s="91" t="s">
        <v>97</v>
      </c>
      <c r="D43" s="96"/>
      <c r="E43" s="96"/>
      <c r="F43" s="97"/>
      <c r="G43" s="83"/>
      <c r="H43" s="79"/>
      <c r="I43" s="79"/>
      <c r="J43" s="77"/>
    </row>
    <row r="44" spans="2:10" x14ac:dyDescent="0.25">
      <c r="B44" s="93">
        <v>3294</v>
      </c>
      <c r="C44" s="91" t="s">
        <v>127</v>
      </c>
      <c r="D44" s="96"/>
      <c r="E44" s="96"/>
      <c r="F44" s="97"/>
      <c r="G44" s="83"/>
      <c r="H44" s="79"/>
      <c r="I44" s="79"/>
      <c r="J44" s="77"/>
    </row>
    <row r="45" spans="2:10" x14ac:dyDescent="0.25">
      <c r="B45" s="93">
        <v>3295</v>
      </c>
      <c r="C45" s="91" t="s">
        <v>132</v>
      </c>
      <c r="D45" s="96"/>
      <c r="E45" s="96"/>
      <c r="F45" s="97"/>
      <c r="G45" s="83"/>
      <c r="H45" s="73"/>
      <c r="I45" s="73"/>
      <c r="J45" s="77"/>
    </row>
    <row r="46" spans="2:10" x14ac:dyDescent="0.25">
      <c r="B46" s="93">
        <v>3299</v>
      </c>
      <c r="C46" s="91" t="s">
        <v>73</v>
      </c>
      <c r="D46" s="96">
        <v>5200</v>
      </c>
      <c r="E46" s="96">
        <v>5200</v>
      </c>
      <c r="F46" s="97">
        <v>0</v>
      </c>
      <c r="G46" s="83">
        <f t="shared" si="0"/>
        <v>0</v>
      </c>
      <c r="H46" s="73"/>
      <c r="I46" s="73"/>
      <c r="J46" s="77"/>
    </row>
    <row r="47" spans="2:10" x14ac:dyDescent="0.25">
      <c r="B47" s="126">
        <v>34</v>
      </c>
      <c r="C47" s="122" t="s">
        <v>100</v>
      </c>
      <c r="D47" s="125">
        <f>SUM(D48)</f>
        <v>500</v>
      </c>
      <c r="E47" s="125"/>
      <c r="F47" s="118"/>
      <c r="G47" s="123"/>
      <c r="H47" s="73"/>
      <c r="I47" s="73"/>
      <c r="J47" s="77"/>
    </row>
    <row r="48" spans="2:10" x14ac:dyDescent="0.25">
      <c r="B48" s="93">
        <v>3431</v>
      </c>
      <c r="C48" s="91" t="s">
        <v>165</v>
      </c>
      <c r="D48" s="96">
        <v>500</v>
      </c>
      <c r="E48" s="96"/>
      <c r="F48" s="97"/>
      <c r="G48" s="83"/>
      <c r="H48" s="73"/>
      <c r="I48" s="74"/>
      <c r="J48" s="77"/>
    </row>
    <row r="49" spans="2:10" ht="25.5" x14ac:dyDescent="0.25">
      <c r="B49" s="93">
        <v>3432</v>
      </c>
      <c r="C49" s="91" t="s">
        <v>144</v>
      </c>
      <c r="D49" s="96"/>
      <c r="E49" s="96"/>
      <c r="F49" s="97"/>
      <c r="G49" s="83"/>
      <c r="H49" s="73"/>
      <c r="I49" s="74"/>
      <c r="J49" s="77"/>
    </row>
    <row r="50" spans="2:10" x14ac:dyDescent="0.25">
      <c r="B50" s="93">
        <v>3433</v>
      </c>
      <c r="C50" s="91" t="s">
        <v>145</v>
      </c>
      <c r="D50" s="96"/>
      <c r="E50" s="96"/>
      <c r="F50" s="97"/>
      <c r="G50" s="83"/>
      <c r="H50" s="73"/>
      <c r="I50" s="73"/>
      <c r="J50" s="77"/>
    </row>
    <row r="51" spans="2:10" x14ac:dyDescent="0.25">
      <c r="B51" s="93">
        <v>3434</v>
      </c>
      <c r="C51" s="91" t="s">
        <v>166</v>
      </c>
      <c r="D51" s="96"/>
      <c r="E51" s="96"/>
      <c r="F51" s="97"/>
      <c r="G51" s="83"/>
      <c r="H51" s="73"/>
      <c r="I51" s="74"/>
      <c r="J51" s="77"/>
    </row>
    <row r="52" spans="2:10" ht="25.5" x14ac:dyDescent="0.25">
      <c r="B52" s="126">
        <v>37</v>
      </c>
      <c r="C52" s="122" t="s">
        <v>167</v>
      </c>
      <c r="D52" s="125">
        <f>SUM(D53)</f>
        <v>2300</v>
      </c>
      <c r="E52" s="125">
        <f t="shared" ref="E52:F52" si="3">SUM(E53)</f>
        <v>2300</v>
      </c>
      <c r="F52" s="125">
        <f t="shared" si="3"/>
        <v>1820</v>
      </c>
      <c r="G52" s="123">
        <f t="shared" si="0"/>
        <v>79.130434782608688</v>
      </c>
      <c r="H52" s="73"/>
      <c r="I52" s="73"/>
      <c r="J52" s="77"/>
    </row>
    <row r="53" spans="2:10" x14ac:dyDescent="0.25">
      <c r="B53" s="93">
        <v>3721</v>
      </c>
      <c r="C53" s="91" t="s">
        <v>149</v>
      </c>
      <c r="D53" s="96">
        <v>2300</v>
      </c>
      <c r="E53" s="96">
        <v>2300</v>
      </c>
      <c r="F53" s="97">
        <v>1820</v>
      </c>
      <c r="G53" s="83">
        <f t="shared" si="0"/>
        <v>79.130434782608688</v>
      </c>
      <c r="H53" s="73"/>
      <c r="I53" s="73"/>
      <c r="J53" s="77"/>
    </row>
    <row r="54" spans="2:10" x14ac:dyDescent="0.25">
      <c r="B54" s="126">
        <v>38</v>
      </c>
      <c r="C54" s="122" t="s">
        <v>168</v>
      </c>
      <c r="D54" s="125">
        <f>SUM(D55)</f>
        <v>200</v>
      </c>
      <c r="E54" s="125">
        <f t="shared" ref="E54:F54" si="4">SUM(E55)</f>
        <v>200</v>
      </c>
      <c r="F54" s="125">
        <f t="shared" si="4"/>
        <v>0</v>
      </c>
      <c r="G54" s="123">
        <f t="shared" si="0"/>
        <v>0</v>
      </c>
      <c r="H54" s="78"/>
      <c r="I54" s="73"/>
      <c r="J54" s="77"/>
    </row>
    <row r="55" spans="2:10" x14ac:dyDescent="0.25">
      <c r="B55" s="93">
        <v>3812</v>
      </c>
      <c r="C55" s="91" t="s">
        <v>151</v>
      </c>
      <c r="D55" s="96">
        <v>200</v>
      </c>
      <c r="E55" s="96">
        <v>200</v>
      </c>
      <c r="F55" s="97">
        <v>0</v>
      </c>
      <c r="G55" s="83">
        <f t="shared" si="0"/>
        <v>0</v>
      </c>
      <c r="H55" s="78"/>
      <c r="I55" s="74"/>
      <c r="J55" s="77"/>
    </row>
    <row r="56" spans="2:10" x14ac:dyDescent="0.25">
      <c r="B56" s="124" t="s">
        <v>126</v>
      </c>
      <c r="C56" s="122" t="s">
        <v>89</v>
      </c>
      <c r="D56" s="125">
        <f>SUM(D57:D61)</f>
        <v>18500</v>
      </c>
      <c r="E56" s="125">
        <f>SUM(E57:E61)</f>
        <v>16900</v>
      </c>
      <c r="F56" s="123">
        <f>SUM(F57:F60)</f>
        <v>0</v>
      </c>
      <c r="G56" s="123">
        <f t="shared" si="0"/>
        <v>0</v>
      </c>
      <c r="H56" s="73"/>
      <c r="I56" s="74"/>
      <c r="J56" s="77"/>
    </row>
    <row r="57" spans="2:10" x14ac:dyDescent="0.25">
      <c r="B57" s="90">
        <v>4221</v>
      </c>
      <c r="C57" s="91" t="s">
        <v>90</v>
      </c>
      <c r="D57" s="96">
        <v>5900</v>
      </c>
      <c r="E57" s="96">
        <v>5900</v>
      </c>
      <c r="F57" s="95"/>
      <c r="G57" s="83">
        <f t="shared" si="0"/>
        <v>0</v>
      </c>
      <c r="H57" s="78"/>
      <c r="I57" s="74"/>
      <c r="J57" s="77"/>
    </row>
    <row r="58" spans="2:10" x14ac:dyDescent="0.25">
      <c r="B58" s="90">
        <v>4222</v>
      </c>
      <c r="C58" s="91" t="s">
        <v>102</v>
      </c>
      <c r="D58" s="96"/>
      <c r="E58" s="96"/>
      <c r="F58" s="95"/>
      <c r="G58" s="83"/>
      <c r="H58" s="73"/>
      <c r="I58" s="74"/>
      <c r="J58" s="77"/>
    </row>
    <row r="59" spans="2:10" x14ac:dyDescent="0.25">
      <c r="B59" s="90">
        <v>4226</v>
      </c>
      <c r="C59" s="91" t="s">
        <v>153</v>
      </c>
      <c r="D59" s="96"/>
      <c r="E59" s="96"/>
      <c r="F59" s="95"/>
      <c r="G59" s="83"/>
      <c r="H59" s="73"/>
      <c r="I59" s="74"/>
      <c r="J59" s="77"/>
    </row>
    <row r="60" spans="2:10" x14ac:dyDescent="0.25">
      <c r="B60" s="90">
        <v>4227</v>
      </c>
      <c r="C60" s="91" t="s">
        <v>131</v>
      </c>
      <c r="D60" s="96">
        <v>2400</v>
      </c>
      <c r="E60" s="96">
        <v>2400</v>
      </c>
      <c r="F60" s="95"/>
      <c r="G60" s="83">
        <f t="shared" si="0"/>
        <v>0</v>
      </c>
      <c r="H60" s="73"/>
      <c r="I60" s="74"/>
      <c r="J60" s="77"/>
    </row>
    <row r="61" spans="2:10" x14ac:dyDescent="0.25">
      <c r="B61" s="90">
        <v>4241</v>
      </c>
      <c r="C61" s="91" t="s">
        <v>154</v>
      </c>
      <c r="D61" s="96">
        <v>10200</v>
      </c>
      <c r="E61" s="96">
        <v>8600</v>
      </c>
      <c r="F61" s="95"/>
      <c r="G61" s="83">
        <f t="shared" si="0"/>
        <v>0</v>
      </c>
      <c r="H61" s="78"/>
      <c r="I61" s="74"/>
      <c r="J61" s="77"/>
    </row>
    <row r="62" spans="2:10" x14ac:dyDescent="0.25">
      <c r="B62" s="140">
        <v>12</v>
      </c>
      <c r="C62" s="141" t="s">
        <v>169</v>
      </c>
      <c r="D62" s="143">
        <f>SUM(D63+D70+D95+D104)</f>
        <v>67300</v>
      </c>
      <c r="E62" s="143">
        <f>SUM(E63+E70+E95+E104)</f>
        <v>67300</v>
      </c>
      <c r="F62" s="143">
        <f>SUM(F63+F70+F95+F104)</f>
        <v>31598.57</v>
      </c>
      <c r="G62" s="143">
        <f t="shared" si="0"/>
        <v>46.951812778603269</v>
      </c>
      <c r="H62" s="78"/>
      <c r="I62" s="74"/>
      <c r="J62" s="77"/>
    </row>
    <row r="63" spans="2:10" x14ac:dyDescent="0.25">
      <c r="B63" s="90" t="s">
        <v>105</v>
      </c>
      <c r="C63" s="91" t="s">
        <v>5</v>
      </c>
      <c r="D63" s="92"/>
      <c r="E63" s="92"/>
      <c r="F63" s="92">
        <f>SUM(F64:F68)</f>
        <v>0</v>
      </c>
      <c r="G63" s="83"/>
      <c r="H63" s="78"/>
      <c r="I63" s="74"/>
      <c r="J63" s="77"/>
    </row>
    <row r="64" spans="2:10" x14ac:dyDescent="0.25">
      <c r="B64" s="93" t="s">
        <v>108</v>
      </c>
      <c r="C64" s="91" t="s">
        <v>29</v>
      </c>
      <c r="D64" s="94"/>
      <c r="E64" s="94"/>
      <c r="F64" s="95"/>
      <c r="G64" s="83"/>
      <c r="H64" s="78"/>
      <c r="I64" s="74"/>
      <c r="J64" s="77"/>
    </row>
    <row r="65" spans="2:10" x14ac:dyDescent="0.25">
      <c r="B65" s="93" t="s">
        <v>109</v>
      </c>
      <c r="C65" s="91" t="s">
        <v>77</v>
      </c>
      <c r="D65" s="96"/>
      <c r="E65" s="96"/>
      <c r="F65" s="97"/>
      <c r="G65" s="83"/>
      <c r="H65" s="78"/>
      <c r="I65" s="74"/>
      <c r="J65" s="77"/>
    </row>
    <row r="66" spans="2:10" x14ac:dyDescent="0.25">
      <c r="B66" s="93">
        <v>3114</v>
      </c>
      <c r="C66" s="91" t="s">
        <v>139</v>
      </c>
      <c r="D66" s="96"/>
      <c r="E66" s="96"/>
      <c r="F66" s="97"/>
      <c r="G66" s="83"/>
      <c r="H66" s="78"/>
      <c r="I66" s="74"/>
      <c r="J66" s="77"/>
    </row>
    <row r="67" spans="2:10" x14ac:dyDescent="0.25">
      <c r="B67" s="93" t="s">
        <v>110</v>
      </c>
      <c r="C67" s="91" t="s">
        <v>65</v>
      </c>
      <c r="D67" s="96"/>
      <c r="E67" s="96"/>
      <c r="F67" s="97"/>
      <c r="G67" s="83"/>
      <c r="H67" s="78"/>
      <c r="I67" s="74"/>
      <c r="J67" s="77"/>
    </row>
    <row r="68" spans="2:10" x14ac:dyDescent="0.25">
      <c r="B68" s="93" t="s">
        <v>111</v>
      </c>
      <c r="C68" s="91" t="s">
        <v>67</v>
      </c>
      <c r="D68" s="96"/>
      <c r="E68" s="96"/>
      <c r="F68" s="97"/>
      <c r="G68" s="83"/>
      <c r="H68" s="78"/>
      <c r="I68" s="74"/>
      <c r="J68" s="77"/>
    </row>
    <row r="69" spans="2:10" x14ac:dyDescent="0.25">
      <c r="B69" s="93">
        <v>3133</v>
      </c>
      <c r="C69" s="91" t="s">
        <v>162</v>
      </c>
      <c r="D69" s="96"/>
      <c r="E69" s="96"/>
      <c r="F69" s="97"/>
      <c r="G69" s="83"/>
      <c r="H69" s="78"/>
      <c r="I69" s="79"/>
      <c r="J69" s="77"/>
    </row>
    <row r="70" spans="2:10" x14ac:dyDescent="0.25">
      <c r="B70" s="90" t="s">
        <v>112</v>
      </c>
      <c r="C70" s="91" t="s">
        <v>13</v>
      </c>
      <c r="D70" s="92">
        <f t="shared" ref="D70:E70" si="5">SUM(D71:D94)</f>
        <v>62200</v>
      </c>
      <c r="E70" s="92">
        <f t="shared" si="5"/>
        <v>62200</v>
      </c>
      <c r="F70" s="92">
        <f>SUM(F71:F94)</f>
        <v>30781.88</v>
      </c>
      <c r="G70" s="83">
        <f t="shared" si="0"/>
        <v>49.488553054662383</v>
      </c>
      <c r="H70" s="78"/>
      <c r="I70" s="79"/>
      <c r="J70" s="77"/>
    </row>
    <row r="71" spans="2:10" x14ac:dyDescent="0.25">
      <c r="B71" s="93" t="s">
        <v>113</v>
      </c>
      <c r="C71" s="91" t="s">
        <v>31</v>
      </c>
      <c r="D71" s="96">
        <v>1600</v>
      </c>
      <c r="E71" s="96">
        <v>1600</v>
      </c>
      <c r="F71" s="97">
        <v>2070.06</v>
      </c>
      <c r="G71" s="83">
        <f t="shared" si="0"/>
        <v>129.37875</v>
      </c>
      <c r="H71" s="78"/>
      <c r="I71" s="73"/>
      <c r="J71" s="77"/>
    </row>
    <row r="72" spans="2:10" x14ac:dyDescent="0.25">
      <c r="B72" s="93" t="s">
        <v>114</v>
      </c>
      <c r="C72" s="91" t="s">
        <v>68</v>
      </c>
      <c r="D72" s="96">
        <v>24000</v>
      </c>
      <c r="E72" s="96">
        <v>24000</v>
      </c>
      <c r="F72" s="97">
        <v>15410.26</v>
      </c>
      <c r="G72" s="83">
        <f t="shared" si="0"/>
        <v>64.209416666666669</v>
      </c>
      <c r="H72" s="78"/>
      <c r="I72" s="74"/>
      <c r="J72" s="77"/>
    </row>
    <row r="73" spans="2:10" x14ac:dyDescent="0.25">
      <c r="B73" s="93" t="s">
        <v>115</v>
      </c>
      <c r="C73" s="91" t="s">
        <v>116</v>
      </c>
      <c r="D73" s="96">
        <v>2400</v>
      </c>
      <c r="E73" s="96">
        <v>2400</v>
      </c>
      <c r="F73" s="97">
        <v>180</v>
      </c>
      <c r="G73" s="83">
        <f t="shared" si="0"/>
        <v>7.5</v>
      </c>
      <c r="H73" s="78"/>
      <c r="I73" s="77"/>
      <c r="J73" s="77"/>
    </row>
    <row r="74" spans="2:10" x14ac:dyDescent="0.25">
      <c r="B74" s="93">
        <v>3214</v>
      </c>
      <c r="C74" s="91" t="s">
        <v>141</v>
      </c>
      <c r="D74" s="96"/>
      <c r="E74" s="96"/>
      <c r="F74" s="97">
        <v>0</v>
      </c>
      <c r="G74" s="83"/>
      <c r="H74" s="78"/>
      <c r="I74" s="77"/>
      <c r="J74" s="77"/>
    </row>
    <row r="75" spans="2:10" x14ac:dyDescent="0.25">
      <c r="B75" s="93" t="s">
        <v>117</v>
      </c>
      <c r="C75" s="91" t="s">
        <v>80</v>
      </c>
      <c r="D75" s="96">
        <v>6200</v>
      </c>
      <c r="E75" s="96">
        <v>6200</v>
      </c>
      <c r="F75" s="97">
        <v>3248.84</v>
      </c>
      <c r="G75" s="83">
        <f t="shared" ref="G75:G137" si="6">SUM(F75/E75*100)</f>
        <v>52.400645161290328</v>
      </c>
      <c r="H75" s="79"/>
    </row>
    <row r="76" spans="2:10" x14ac:dyDescent="0.25">
      <c r="B76" s="93">
        <v>3222</v>
      </c>
      <c r="C76" s="91" t="s">
        <v>81</v>
      </c>
      <c r="D76" s="96"/>
      <c r="E76" s="96"/>
      <c r="F76" s="97">
        <v>0</v>
      </c>
      <c r="G76" s="83"/>
      <c r="H76" s="79"/>
    </row>
    <row r="77" spans="2:10" x14ac:dyDescent="0.25">
      <c r="B77" s="93" t="s">
        <v>118</v>
      </c>
      <c r="C77" s="91" t="s">
        <v>83</v>
      </c>
      <c r="D77" s="96">
        <v>1700</v>
      </c>
      <c r="E77" s="96">
        <v>1700</v>
      </c>
      <c r="F77" s="97">
        <v>592.67999999999995</v>
      </c>
      <c r="G77" s="83">
        <f t="shared" si="6"/>
        <v>34.863529411764702</v>
      </c>
      <c r="H77" s="73"/>
    </row>
    <row r="78" spans="2:10" x14ac:dyDescent="0.25">
      <c r="B78" s="93" t="s">
        <v>119</v>
      </c>
      <c r="C78" s="91" t="s">
        <v>120</v>
      </c>
      <c r="D78" s="96">
        <v>500</v>
      </c>
      <c r="E78" s="96">
        <v>500</v>
      </c>
      <c r="F78" s="97">
        <v>0</v>
      </c>
      <c r="G78" s="83">
        <f t="shared" si="6"/>
        <v>0</v>
      </c>
      <c r="H78" s="78"/>
    </row>
    <row r="79" spans="2:10" x14ac:dyDescent="0.25">
      <c r="B79" s="93" t="s">
        <v>121</v>
      </c>
      <c r="C79" s="91" t="s">
        <v>85</v>
      </c>
      <c r="D79" s="96">
        <v>1500</v>
      </c>
      <c r="E79" s="96">
        <v>1500</v>
      </c>
      <c r="F79" s="97">
        <v>348.94</v>
      </c>
      <c r="G79" s="83">
        <f t="shared" si="6"/>
        <v>23.262666666666668</v>
      </c>
      <c r="H79" s="77"/>
    </row>
    <row r="80" spans="2:10" x14ac:dyDescent="0.25">
      <c r="B80" s="93">
        <v>3232</v>
      </c>
      <c r="C80" s="91" t="s">
        <v>86</v>
      </c>
      <c r="D80" s="96">
        <v>6100</v>
      </c>
      <c r="E80" s="96">
        <v>6100</v>
      </c>
      <c r="F80" s="97">
        <v>239.28</v>
      </c>
      <c r="G80" s="83">
        <f t="shared" si="6"/>
        <v>3.9226229508196724</v>
      </c>
      <c r="H80" s="77"/>
    </row>
    <row r="81" spans="2:7" x14ac:dyDescent="0.25">
      <c r="B81" s="93">
        <v>3233</v>
      </c>
      <c r="C81" s="91" t="s">
        <v>92</v>
      </c>
      <c r="D81" s="96">
        <v>200</v>
      </c>
      <c r="E81" s="96">
        <v>200</v>
      </c>
      <c r="F81" s="97">
        <v>942.08</v>
      </c>
      <c r="G81" s="83">
        <f t="shared" si="6"/>
        <v>471.03999999999996</v>
      </c>
    </row>
    <row r="82" spans="2:7" x14ac:dyDescent="0.25">
      <c r="B82" s="93">
        <v>3234</v>
      </c>
      <c r="C82" s="91" t="s">
        <v>93</v>
      </c>
      <c r="D82" s="96">
        <v>7700</v>
      </c>
      <c r="E82" s="96">
        <v>7700</v>
      </c>
      <c r="F82" s="97">
        <v>1819.88</v>
      </c>
      <c r="G82" s="83">
        <f t="shared" si="6"/>
        <v>23.634805194805196</v>
      </c>
    </row>
    <row r="83" spans="2:7" x14ac:dyDescent="0.25">
      <c r="B83" s="93">
        <v>3236</v>
      </c>
      <c r="C83" s="91" t="s">
        <v>94</v>
      </c>
      <c r="D83" s="96">
        <v>1900</v>
      </c>
      <c r="E83" s="96">
        <v>1900</v>
      </c>
      <c r="F83" s="97">
        <v>0</v>
      </c>
      <c r="G83" s="83">
        <f t="shared" si="6"/>
        <v>0</v>
      </c>
    </row>
    <row r="84" spans="2:7" x14ac:dyDescent="0.25">
      <c r="B84" s="93" t="s">
        <v>122</v>
      </c>
      <c r="C84" s="91" t="s">
        <v>71</v>
      </c>
      <c r="D84" s="96">
        <v>4200</v>
      </c>
      <c r="E84" s="96">
        <v>4200</v>
      </c>
      <c r="F84" s="97">
        <v>2782.5</v>
      </c>
      <c r="G84" s="83">
        <f t="shared" si="6"/>
        <v>66.25</v>
      </c>
    </row>
    <row r="85" spans="2:7" x14ac:dyDescent="0.25">
      <c r="B85" s="93" t="s">
        <v>123</v>
      </c>
      <c r="C85" s="91" t="s">
        <v>124</v>
      </c>
      <c r="D85" s="96">
        <v>600</v>
      </c>
      <c r="E85" s="96">
        <v>600</v>
      </c>
      <c r="F85" s="97">
        <v>0</v>
      </c>
      <c r="G85" s="83">
        <f t="shared" si="6"/>
        <v>0</v>
      </c>
    </row>
    <row r="86" spans="2:7" x14ac:dyDescent="0.25">
      <c r="B86" s="93" t="s">
        <v>125</v>
      </c>
      <c r="C86" s="91" t="s">
        <v>72</v>
      </c>
      <c r="D86" s="96">
        <v>800</v>
      </c>
      <c r="E86" s="96">
        <v>800</v>
      </c>
      <c r="F86" s="97">
        <v>1104.6500000000001</v>
      </c>
      <c r="G86" s="83">
        <f t="shared" si="6"/>
        <v>138.08125000000001</v>
      </c>
    </row>
    <row r="87" spans="2:7" x14ac:dyDescent="0.25">
      <c r="B87" s="93">
        <v>3239</v>
      </c>
      <c r="C87" s="91" t="s">
        <v>95</v>
      </c>
      <c r="D87" s="96">
        <v>1000</v>
      </c>
      <c r="E87" s="96">
        <v>1000</v>
      </c>
      <c r="F87" s="97">
        <v>0</v>
      </c>
      <c r="G87" s="83">
        <f t="shared" si="6"/>
        <v>0</v>
      </c>
    </row>
    <row r="88" spans="2:7" x14ac:dyDescent="0.25">
      <c r="B88" s="93">
        <v>3241</v>
      </c>
      <c r="C88" s="91" t="s">
        <v>163</v>
      </c>
      <c r="D88" s="96"/>
      <c r="E88" s="96"/>
      <c r="F88" s="97"/>
      <c r="G88" s="83"/>
    </row>
    <row r="89" spans="2:7" ht="25.5" x14ac:dyDescent="0.25">
      <c r="B89" s="93">
        <v>3291</v>
      </c>
      <c r="C89" s="91" t="s">
        <v>164</v>
      </c>
      <c r="D89" s="96"/>
      <c r="E89" s="96"/>
      <c r="F89" s="97"/>
      <c r="G89" s="83"/>
    </row>
    <row r="90" spans="2:7" x14ac:dyDescent="0.25">
      <c r="B90" s="93">
        <v>3292</v>
      </c>
      <c r="C90" s="91" t="s">
        <v>96</v>
      </c>
      <c r="D90" s="96">
        <v>800</v>
      </c>
      <c r="E90" s="96">
        <v>800</v>
      </c>
      <c r="F90" s="97">
        <v>899.68</v>
      </c>
      <c r="G90" s="83">
        <f t="shared" si="6"/>
        <v>112.46000000000001</v>
      </c>
    </row>
    <row r="91" spans="2:7" x14ac:dyDescent="0.25">
      <c r="B91" s="93">
        <v>3293</v>
      </c>
      <c r="C91" s="91" t="s">
        <v>97</v>
      </c>
      <c r="D91" s="96">
        <v>200</v>
      </c>
      <c r="E91" s="96">
        <v>200</v>
      </c>
      <c r="F91" s="97">
        <v>0</v>
      </c>
      <c r="G91" s="83">
        <f t="shared" si="6"/>
        <v>0</v>
      </c>
    </row>
    <row r="92" spans="2:7" x14ac:dyDescent="0.25">
      <c r="B92" s="93">
        <v>3294</v>
      </c>
      <c r="C92" s="91" t="s">
        <v>127</v>
      </c>
      <c r="D92" s="96">
        <v>100</v>
      </c>
      <c r="E92" s="96">
        <v>100</v>
      </c>
      <c r="F92" s="97">
        <v>720</v>
      </c>
      <c r="G92" s="83">
        <f t="shared" si="6"/>
        <v>720</v>
      </c>
    </row>
    <row r="93" spans="2:7" x14ac:dyDescent="0.25">
      <c r="B93" s="93">
        <v>3295</v>
      </c>
      <c r="C93" s="91" t="s">
        <v>132</v>
      </c>
      <c r="D93" s="96"/>
      <c r="E93" s="96"/>
      <c r="F93" s="97">
        <v>0</v>
      </c>
      <c r="G93" s="83"/>
    </row>
    <row r="94" spans="2:7" x14ac:dyDescent="0.25">
      <c r="B94" s="93">
        <v>3299</v>
      </c>
      <c r="C94" s="91" t="s">
        <v>73</v>
      </c>
      <c r="D94" s="96">
        <v>700</v>
      </c>
      <c r="E94" s="96">
        <v>700</v>
      </c>
      <c r="F94" s="97">
        <v>423.03</v>
      </c>
      <c r="G94" s="83">
        <f t="shared" si="6"/>
        <v>60.432857142857145</v>
      </c>
    </row>
    <row r="95" spans="2:7" x14ac:dyDescent="0.25">
      <c r="B95" s="126">
        <v>34</v>
      </c>
      <c r="C95" s="122" t="s">
        <v>100</v>
      </c>
      <c r="D95" s="125">
        <f>SUM(D96:D99)</f>
        <v>600</v>
      </c>
      <c r="E95" s="125">
        <f t="shared" ref="E95:F95" si="7">SUM(E96:E99)</f>
        <v>600</v>
      </c>
      <c r="F95" s="125">
        <f t="shared" si="7"/>
        <v>816.69</v>
      </c>
      <c r="G95" s="123">
        <f t="shared" si="6"/>
        <v>136.11500000000001</v>
      </c>
    </row>
    <row r="96" spans="2:7" x14ac:dyDescent="0.25">
      <c r="B96" s="93">
        <v>3431</v>
      </c>
      <c r="C96" s="91" t="s">
        <v>165</v>
      </c>
      <c r="D96" s="96">
        <v>400</v>
      </c>
      <c r="E96" s="96">
        <v>400</v>
      </c>
      <c r="F96" s="97">
        <v>816.69</v>
      </c>
      <c r="G96" s="83">
        <f t="shared" si="6"/>
        <v>204.17250000000001</v>
      </c>
    </row>
    <row r="97" spans="2:7" ht="25.5" x14ac:dyDescent="0.25">
      <c r="B97" s="93">
        <v>3432</v>
      </c>
      <c r="C97" s="91" t="s">
        <v>144</v>
      </c>
      <c r="D97" s="96"/>
      <c r="E97" s="96"/>
      <c r="F97" s="97">
        <v>0</v>
      </c>
      <c r="G97" s="83"/>
    </row>
    <row r="98" spans="2:7" x14ac:dyDescent="0.25">
      <c r="B98" s="93">
        <v>3433</v>
      </c>
      <c r="C98" s="91" t="s">
        <v>145</v>
      </c>
      <c r="D98" s="96">
        <v>100</v>
      </c>
      <c r="E98" s="96">
        <v>100</v>
      </c>
      <c r="F98" s="97">
        <v>0</v>
      </c>
      <c r="G98" s="83">
        <f t="shared" si="6"/>
        <v>0</v>
      </c>
    </row>
    <row r="99" spans="2:7" x14ac:dyDescent="0.25">
      <c r="B99" s="93">
        <v>3434</v>
      </c>
      <c r="C99" s="91" t="s">
        <v>166</v>
      </c>
      <c r="D99" s="96">
        <v>100</v>
      </c>
      <c r="E99" s="96">
        <v>100</v>
      </c>
      <c r="F99" s="97">
        <v>0</v>
      </c>
      <c r="G99" s="83">
        <f t="shared" si="6"/>
        <v>0</v>
      </c>
    </row>
    <row r="100" spans="2:7" ht="25.5" x14ac:dyDescent="0.25">
      <c r="B100" s="126">
        <v>37</v>
      </c>
      <c r="C100" s="122" t="s">
        <v>167</v>
      </c>
      <c r="D100" s="125"/>
      <c r="E100" s="125"/>
      <c r="F100" s="118"/>
      <c r="G100" s="123"/>
    </row>
    <row r="101" spans="2:7" x14ac:dyDescent="0.25">
      <c r="B101" s="93">
        <v>3721</v>
      </c>
      <c r="C101" s="91" t="s">
        <v>149</v>
      </c>
      <c r="D101" s="96"/>
      <c r="E101" s="96"/>
      <c r="F101" s="97"/>
      <c r="G101" s="83"/>
    </row>
    <row r="102" spans="2:7" x14ac:dyDescent="0.25">
      <c r="B102" s="93">
        <v>38</v>
      </c>
      <c r="C102" s="91" t="s">
        <v>168</v>
      </c>
      <c r="D102" s="96"/>
      <c r="E102" s="96"/>
      <c r="F102" s="97"/>
      <c r="G102" s="83"/>
    </row>
    <row r="103" spans="2:7" x14ac:dyDescent="0.25">
      <c r="B103" s="93">
        <v>3812</v>
      </c>
      <c r="C103" s="91" t="s">
        <v>151</v>
      </c>
      <c r="D103" s="96"/>
      <c r="E103" s="96"/>
      <c r="F103" s="97"/>
      <c r="G103" s="83"/>
    </row>
    <row r="104" spans="2:7" x14ac:dyDescent="0.25">
      <c r="B104" s="124" t="s">
        <v>126</v>
      </c>
      <c r="C104" s="122" t="s">
        <v>89</v>
      </c>
      <c r="D104" s="125">
        <f>SUM(D105:D109)</f>
        <v>4500</v>
      </c>
      <c r="E104" s="125">
        <f>SUM(E105:E109)</f>
        <v>4500</v>
      </c>
      <c r="F104" s="123">
        <f>SUM(F105:F108)</f>
        <v>0</v>
      </c>
      <c r="G104" s="123">
        <f t="shared" si="6"/>
        <v>0</v>
      </c>
    </row>
    <row r="105" spans="2:7" x14ac:dyDescent="0.25">
      <c r="B105" s="90">
        <v>4221</v>
      </c>
      <c r="C105" s="91" t="s">
        <v>90</v>
      </c>
      <c r="D105" s="96">
        <v>3200</v>
      </c>
      <c r="E105" s="96">
        <v>3200</v>
      </c>
      <c r="F105" s="95">
        <v>0</v>
      </c>
      <c r="G105" s="83">
        <f t="shared" si="6"/>
        <v>0</v>
      </c>
    </row>
    <row r="106" spans="2:7" x14ac:dyDescent="0.25">
      <c r="B106" s="90">
        <v>4222</v>
      </c>
      <c r="C106" s="91" t="s">
        <v>102</v>
      </c>
      <c r="D106" s="96"/>
      <c r="E106" s="96"/>
      <c r="F106" s="95"/>
      <c r="G106" s="83"/>
    </row>
    <row r="107" spans="2:7" x14ac:dyDescent="0.25">
      <c r="B107" s="90">
        <v>4226</v>
      </c>
      <c r="C107" s="91" t="s">
        <v>153</v>
      </c>
      <c r="D107" s="96"/>
      <c r="E107" s="96"/>
      <c r="F107" s="95"/>
      <c r="G107" s="83"/>
    </row>
    <row r="108" spans="2:7" x14ac:dyDescent="0.25">
      <c r="B108" s="90">
        <v>4227</v>
      </c>
      <c r="C108" s="91" t="s">
        <v>131</v>
      </c>
      <c r="D108" s="96">
        <v>1300</v>
      </c>
      <c r="E108" s="96">
        <v>1300</v>
      </c>
      <c r="F108" s="95">
        <v>0</v>
      </c>
      <c r="G108" s="83">
        <f t="shared" si="6"/>
        <v>0</v>
      </c>
    </row>
    <row r="109" spans="2:7" x14ac:dyDescent="0.25">
      <c r="B109" s="90">
        <v>4241</v>
      </c>
      <c r="C109" s="91" t="s">
        <v>154</v>
      </c>
      <c r="D109" s="96"/>
      <c r="E109" s="96"/>
      <c r="F109" s="95"/>
      <c r="G109" s="83"/>
    </row>
    <row r="110" spans="2:7" x14ac:dyDescent="0.25">
      <c r="B110" s="140" t="s">
        <v>105</v>
      </c>
      <c r="C110" s="144" t="s">
        <v>103</v>
      </c>
      <c r="D110" s="145">
        <f t="shared" ref="D110:E110" si="8">SUM(D111+D113)</f>
        <v>900</v>
      </c>
      <c r="E110" s="145">
        <f t="shared" si="8"/>
        <v>900</v>
      </c>
      <c r="F110" s="145">
        <f>SUM(F111+F113)</f>
        <v>480</v>
      </c>
      <c r="G110" s="143">
        <f t="shared" si="6"/>
        <v>53.333333333333336</v>
      </c>
    </row>
    <row r="111" spans="2:7" x14ac:dyDescent="0.25">
      <c r="B111" s="90">
        <v>32</v>
      </c>
      <c r="C111" s="91" t="s">
        <v>13</v>
      </c>
      <c r="D111" s="96">
        <f>SUM(D112)</f>
        <v>800</v>
      </c>
      <c r="E111" s="96">
        <v>800</v>
      </c>
      <c r="F111" s="95">
        <v>480</v>
      </c>
      <c r="G111" s="83">
        <f t="shared" si="6"/>
        <v>60</v>
      </c>
    </row>
    <row r="112" spans="2:7" x14ac:dyDescent="0.25">
      <c r="B112" s="93">
        <v>3237</v>
      </c>
      <c r="C112" s="91" t="s">
        <v>191</v>
      </c>
      <c r="D112" s="96">
        <v>800</v>
      </c>
      <c r="E112" s="96">
        <v>800</v>
      </c>
      <c r="F112" s="95">
        <v>480</v>
      </c>
      <c r="G112" s="83">
        <f t="shared" si="6"/>
        <v>60</v>
      </c>
    </row>
    <row r="113" spans="2:7" x14ac:dyDescent="0.25">
      <c r="B113" s="126">
        <v>34</v>
      </c>
      <c r="C113" s="122" t="s">
        <v>100</v>
      </c>
      <c r="D113" s="125">
        <f>SUM(D114)</f>
        <v>100</v>
      </c>
      <c r="E113" s="125">
        <v>100</v>
      </c>
      <c r="F113" s="118">
        <v>0</v>
      </c>
      <c r="G113" s="123">
        <f t="shared" si="6"/>
        <v>0</v>
      </c>
    </row>
    <row r="114" spans="2:7" ht="25.5" x14ac:dyDescent="0.25">
      <c r="B114" s="93">
        <v>3432</v>
      </c>
      <c r="C114" s="91" t="s">
        <v>144</v>
      </c>
      <c r="D114" s="96">
        <v>100</v>
      </c>
      <c r="E114" s="96">
        <v>100</v>
      </c>
      <c r="F114" s="97"/>
      <c r="G114" s="83">
        <f t="shared" si="6"/>
        <v>0</v>
      </c>
    </row>
    <row r="115" spans="2:7" x14ac:dyDescent="0.25">
      <c r="B115" s="146" t="s">
        <v>106</v>
      </c>
      <c r="C115" s="144" t="s">
        <v>128</v>
      </c>
      <c r="D115" s="145">
        <f t="shared" ref="D115:E115" si="9">SUM(D116+D117+D149+D142+D147)</f>
        <v>70100</v>
      </c>
      <c r="E115" s="145">
        <f t="shared" si="9"/>
        <v>69960</v>
      </c>
      <c r="F115" s="145">
        <f>SUM(F116+F117+F149+F142+F147)</f>
        <v>37012.700000000004</v>
      </c>
      <c r="G115" s="143">
        <f t="shared" si="6"/>
        <v>52.905517438536307</v>
      </c>
    </row>
    <row r="116" spans="2:7" x14ac:dyDescent="0.25">
      <c r="B116" s="90" t="s">
        <v>105</v>
      </c>
      <c r="C116" s="91" t="s">
        <v>5</v>
      </c>
      <c r="D116" s="96"/>
      <c r="E116" s="96"/>
      <c r="F116" s="95"/>
      <c r="G116" s="83"/>
    </row>
    <row r="117" spans="2:7" x14ac:dyDescent="0.25">
      <c r="B117" s="124" t="s">
        <v>112</v>
      </c>
      <c r="C117" s="122" t="s">
        <v>13</v>
      </c>
      <c r="D117" s="123">
        <f t="shared" ref="D117:E117" si="10">SUM(D118:D141)</f>
        <v>66500</v>
      </c>
      <c r="E117" s="123">
        <f t="shared" si="10"/>
        <v>66500</v>
      </c>
      <c r="F117" s="123">
        <f>SUM(F118:F141)</f>
        <v>37012.700000000004</v>
      </c>
      <c r="G117" s="123">
        <f t="shared" si="6"/>
        <v>55.658195488721809</v>
      </c>
    </row>
    <row r="118" spans="2:7" x14ac:dyDescent="0.25">
      <c r="B118" s="93" t="s">
        <v>113</v>
      </c>
      <c r="C118" s="91" t="s">
        <v>31</v>
      </c>
      <c r="D118" s="96">
        <v>6000</v>
      </c>
      <c r="E118" s="96">
        <v>6000</v>
      </c>
      <c r="F118" s="97">
        <v>4241.8900000000003</v>
      </c>
      <c r="G118" s="83">
        <f t="shared" si="6"/>
        <v>70.69816666666668</v>
      </c>
    </row>
    <row r="119" spans="2:7" x14ac:dyDescent="0.25">
      <c r="B119" s="93" t="s">
        <v>115</v>
      </c>
      <c r="C119" s="91" t="s">
        <v>116</v>
      </c>
      <c r="D119" s="96">
        <v>1000</v>
      </c>
      <c r="E119" s="96">
        <v>1000</v>
      </c>
      <c r="F119" s="97">
        <v>675</v>
      </c>
      <c r="G119" s="83">
        <f t="shared" si="6"/>
        <v>67.5</v>
      </c>
    </row>
    <row r="120" spans="2:7" x14ac:dyDescent="0.25">
      <c r="B120" s="93">
        <v>3214</v>
      </c>
      <c r="C120" s="91" t="s">
        <v>141</v>
      </c>
      <c r="D120" s="96">
        <v>100</v>
      </c>
      <c r="E120" s="96">
        <v>100</v>
      </c>
      <c r="F120" s="97">
        <v>0</v>
      </c>
      <c r="G120" s="83">
        <f t="shared" si="6"/>
        <v>0</v>
      </c>
    </row>
    <row r="121" spans="2:7" x14ac:dyDescent="0.25">
      <c r="B121" s="93" t="s">
        <v>117</v>
      </c>
      <c r="C121" s="91" t="s">
        <v>80</v>
      </c>
      <c r="D121" s="96">
        <v>3000</v>
      </c>
      <c r="E121" s="96">
        <v>3000</v>
      </c>
      <c r="F121" s="97">
        <v>964.81</v>
      </c>
      <c r="G121" s="83">
        <f t="shared" si="6"/>
        <v>32.160333333333327</v>
      </c>
    </row>
    <row r="122" spans="2:7" x14ac:dyDescent="0.25">
      <c r="B122" s="93">
        <v>3222</v>
      </c>
      <c r="C122" s="91" t="s">
        <v>81</v>
      </c>
      <c r="D122" s="96">
        <v>0</v>
      </c>
      <c r="E122" s="96"/>
      <c r="F122" s="97">
        <v>0</v>
      </c>
      <c r="G122" s="83"/>
    </row>
    <row r="123" spans="2:7" x14ac:dyDescent="0.25">
      <c r="B123" s="93" t="s">
        <v>118</v>
      </c>
      <c r="C123" s="91" t="s">
        <v>83</v>
      </c>
      <c r="D123" s="96">
        <v>0</v>
      </c>
      <c r="E123" s="96">
        <v>0</v>
      </c>
      <c r="F123" s="97">
        <v>0</v>
      </c>
      <c r="G123" s="83" t="e">
        <f t="shared" si="6"/>
        <v>#DIV/0!</v>
      </c>
    </row>
    <row r="124" spans="2:7" x14ac:dyDescent="0.25">
      <c r="B124" s="93" t="s">
        <v>119</v>
      </c>
      <c r="C124" s="91" t="s">
        <v>120</v>
      </c>
      <c r="D124" s="96">
        <v>1000</v>
      </c>
      <c r="E124" s="96">
        <v>1000</v>
      </c>
      <c r="F124" s="97">
        <v>439.1</v>
      </c>
      <c r="G124" s="83">
        <f t="shared" si="6"/>
        <v>43.910000000000004</v>
      </c>
    </row>
    <row r="125" spans="2:7" x14ac:dyDescent="0.25">
      <c r="B125" s="93">
        <v>3227</v>
      </c>
      <c r="C125" s="91" t="s">
        <v>192</v>
      </c>
      <c r="D125" s="96">
        <v>2000</v>
      </c>
      <c r="E125" s="96">
        <v>2000</v>
      </c>
      <c r="F125" s="97">
        <v>45.49</v>
      </c>
      <c r="G125" s="83">
        <f t="shared" si="6"/>
        <v>2.2745000000000002</v>
      </c>
    </row>
    <row r="126" spans="2:7" x14ac:dyDescent="0.25">
      <c r="B126" s="93" t="s">
        <v>121</v>
      </c>
      <c r="C126" s="91" t="s">
        <v>85</v>
      </c>
      <c r="D126" s="96">
        <v>8000</v>
      </c>
      <c r="E126" s="96">
        <v>8000</v>
      </c>
      <c r="F126" s="97">
        <v>3960.01</v>
      </c>
      <c r="G126" s="83">
        <f t="shared" si="6"/>
        <v>49.500124999999997</v>
      </c>
    </row>
    <row r="127" spans="2:7" x14ac:dyDescent="0.25">
      <c r="B127" s="93">
        <v>3232</v>
      </c>
      <c r="C127" s="91" t="s">
        <v>86</v>
      </c>
      <c r="D127" s="96">
        <v>0</v>
      </c>
      <c r="E127" s="96">
        <v>0</v>
      </c>
      <c r="F127" s="97">
        <v>0</v>
      </c>
      <c r="G127" s="83"/>
    </row>
    <row r="128" spans="2:7" x14ac:dyDescent="0.25">
      <c r="B128" s="93">
        <v>3233</v>
      </c>
      <c r="C128" s="91" t="s">
        <v>92</v>
      </c>
      <c r="D128" s="96">
        <v>2000</v>
      </c>
      <c r="E128" s="96">
        <v>2000</v>
      </c>
      <c r="F128" s="97">
        <v>0</v>
      </c>
      <c r="G128" s="83">
        <f t="shared" si="6"/>
        <v>0</v>
      </c>
    </row>
    <row r="129" spans="2:7" x14ac:dyDescent="0.25">
      <c r="B129" s="93">
        <v>3234</v>
      </c>
      <c r="C129" s="91" t="s">
        <v>93</v>
      </c>
      <c r="D129" s="96">
        <v>0</v>
      </c>
      <c r="E129" s="96">
        <v>0</v>
      </c>
      <c r="F129" s="97">
        <v>0</v>
      </c>
      <c r="G129" s="83" t="e">
        <f t="shared" si="6"/>
        <v>#DIV/0!</v>
      </c>
    </row>
    <row r="130" spans="2:7" x14ac:dyDescent="0.25">
      <c r="B130" s="93" t="s">
        <v>122</v>
      </c>
      <c r="C130" s="91" t="s">
        <v>71</v>
      </c>
      <c r="D130" s="96">
        <v>16000</v>
      </c>
      <c r="E130" s="96">
        <v>16000</v>
      </c>
      <c r="F130" s="97">
        <v>9468.2000000000007</v>
      </c>
      <c r="G130" s="83">
        <f t="shared" si="6"/>
        <v>59.17625000000001</v>
      </c>
    </row>
    <row r="131" spans="2:7" x14ac:dyDescent="0.25">
      <c r="B131" s="93">
        <v>3236</v>
      </c>
      <c r="C131" s="91" t="s">
        <v>94</v>
      </c>
      <c r="D131" s="96">
        <v>200</v>
      </c>
      <c r="E131" s="96">
        <v>200</v>
      </c>
      <c r="F131" s="97">
        <v>0</v>
      </c>
      <c r="G131" s="83">
        <f t="shared" si="6"/>
        <v>0</v>
      </c>
    </row>
    <row r="132" spans="2:7" x14ac:dyDescent="0.25">
      <c r="B132" s="93" t="s">
        <v>123</v>
      </c>
      <c r="C132" s="91" t="s">
        <v>124</v>
      </c>
      <c r="D132" s="96">
        <v>15000</v>
      </c>
      <c r="E132" s="96">
        <v>15000</v>
      </c>
      <c r="F132" s="97">
        <v>10671.89</v>
      </c>
      <c r="G132" s="83">
        <f t="shared" si="6"/>
        <v>71.145933333333332</v>
      </c>
    </row>
    <row r="133" spans="2:7" x14ac:dyDescent="0.25">
      <c r="B133" s="93" t="s">
        <v>125</v>
      </c>
      <c r="C133" s="91" t="s">
        <v>72</v>
      </c>
      <c r="D133" s="96">
        <v>1000</v>
      </c>
      <c r="E133" s="96">
        <v>1000</v>
      </c>
      <c r="F133" s="97">
        <v>715.35</v>
      </c>
      <c r="G133" s="83">
        <f t="shared" si="6"/>
        <v>71.535000000000011</v>
      </c>
    </row>
    <row r="134" spans="2:7" x14ac:dyDescent="0.25">
      <c r="B134" s="93">
        <v>3239</v>
      </c>
      <c r="C134" s="91" t="s">
        <v>95</v>
      </c>
      <c r="D134" s="96">
        <v>2000</v>
      </c>
      <c r="E134" s="96">
        <v>2000</v>
      </c>
      <c r="F134" s="97">
        <v>3809</v>
      </c>
      <c r="G134" s="83">
        <f t="shared" si="6"/>
        <v>190.45000000000002</v>
      </c>
    </row>
    <row r="135" spans="2:7" x14ac:dyDescent="0.25">
      <c r="B135" s="93">
        <v>3241</v>
      </c>
      <c r="C135" s="91" t="s">
        <v>163</v>
      </c>
      <c r="D135" s="96">
        <v>500</v>
      </c>
      <c r="E135" s="96">
        <v>500</v>
      </c>
      <c r="F135" s="97">
        <v>347.5</v>
      </c>
      <c r="G135" s="83">
        <f t="shared" si="6"/>
        <v>69.5</v>
      </c>
    </row>
    <row r="136" spans="2:7" ht="25.5" x14ac:dyDescent="0.25">
      <c r="B136" s="93">
        <v>3291</v>
      </c>
      <c r="C136" s="91" t="s">
        <v>164</v>
      </c>
      <c r="D136" s="96"/>
      <c r="E136" s="96"/>
      <c r="F136" s="97"/>
      <c r="G136" s="83"/>
    </row>
    <row r="137" spans="2:7" x14ac:dyDescent="0.25">
      <c r="B137" s="93">
        <v>3292</v>
      </c>
      <c r="C137" s="91" t="s">
        <v>96</v>
      </c>
      <c r="D137" s="96">
        <v>700</v>
      </c>
      <c r="E137" s="96">
        <v>700</v>
      </c>
      <c r="F137" s="97">
        <v>0</v>
      </c>
      <c r="G137" s="83">
        <f t="shared" si="6"/>
        <v>0</v>
      </c>
    </row>
    <row r="138" spans="2:7" x14ac:dyDescent="0.25">
      <c r="B138" s="93">
        <v>3293</v>
      </c>
      <c r="C138" s="91" t="s">
        <v>97</v>
      </c>
      <c r="D138" s="96">
        <v>1000</v>
      </c>
      <c r="E138" s="96">
        <v>1000</v>
      </c>
      <c r="F138" s="97">
        <v>184.75</v>
      </c>
      <c r="G138" s="83">
        <f t="shared" ref="G138:G203" si="11">SUM(F138/E138*100)</f>
        <v>18.475000000000001</v>
      </c>
    </row>
    <row r="139" spans="2:7" x14ac:dyDescent="0.25">
      <c r="B139" s="93">
        <v>3294</v>
      </c>
      <c r="C139" s="91" t="s">
        <v>127</v>
      </c>
      <c r="D139" s="96">
        <v>2000</v>
      </c>
      <c r="E139" s="96">
        <v>2000</v>
      </c>
      <c r="F139" s="97">
        <v>525</v>
      </c>
      <c r="G139" s="83">
        <f t="shared" si="11"/>
        <v>26.25</v>
      </c>
    </row>
    <row r="140" spans="2:7" x14ac:dyDescent="0.25">
      <c r="B140" s="93">
        <v>3295</v>
      </c>
      <c r="C140" s="91" t="s">
        <v>132</v>
      </c>
      <c r="D140" s="96">
        <v>0</v>
      </c>
      <c r="E140" s="96">
        <v>0</v>
      </c>
      <c r="F140" s="97">
        <v>292.48</v>
      </c>
      <c r="G140" s="83" t="e">
        <f t="shared" si="11"/>
        <v>#DIV/0!</v>
      </c>
    </row>
    <row r="141" spans="2:7" x14ac:dyDescent="0.25">
      <c r="B141" s="93">
        <v>3299</v>
      </c>
      <c r="C141" s="91" t="s">
        <v>73</v>
      </c>
      <c r="D141" s="96">
        <v>5000</v>
      </c>
      <c r="E141" s="96">
        <v>5000</v>
      </c>
      <c r="F141" s="97">
        <v>672.23</v>
      </c>
      <c r="G141" s="83">
        <f t="shared" si="11"/>
        <v>13.444600000000001</v>
      </c>
    </row>
    <row r="142" spans="2:7" x14ac:dyDescent="0.25">
      <c r="B142" s="126">
        <v>34</v>
      </c>
      <c r="C142" s="122" t="s">
        <v>100</v>
      </c>
      <c r="D142" s="125">
        <f>SUM(D145)</f>
        <v>100</v>
      </c>
      <c r="E142" s="125">
        <f>SUM(E145)</f>
        <v>10</v>
      </c>
      <c r="F142" s="125">
        <f>SUM(F145)</f>
        <v>0</v>
      </c>
      <c r="G142" s="123">
        <f t="shared" si="11"/>
        <v>0</v>
      </c>
    </row>
    <row r="143" spans="2:7" x14ac:dyDescent="0.25">
      <c r="B143" s="93">
        <v>3431</v>
      </c>
      <c r="C143" s="91" t="s">
        <v>165</v>
      </c>
      <c r="D143" s="96">
        <v>0</v>
      </c>
      <c r="E143" s="96"/>
      <c r="F143" s="97">
        <v>0</v>
      </c>
      <c r="G143" s="83"/>
    </row>
    <row r="144" spans="2:7" ht="25.5" x14ac:dyDescent="0.25">
      <c r="B144" s="93">
        <v>3432</v>
      </c>
      <c r="C144" s="91" t="s">
        <v>144</v>
      </c>
      <c r="D144" s="96"/>
      <c r="E144" s="96"/>
      <c r="F144" s="97"/>
      <c r="G144" s="83"/>
    </row>
    <row r="145" spans="2:7" x14ac:dyDescent="0.25">
      <c r="B145" s="93">
        <v>3433</v>
      </c>
      <c r="C145" s="91" t="s">
        <v>145</v>
      </c>
      <c r="D145" s="96">
        <v>100</v>
      </c>
      <c r="E145" s="96">
        <v>10</v>
      </c>
      <c r="F145" s="97">
        <v>0</v>
      </c>
      <c r="G145" s="83">
        <f t="shared" si="11"/>
        <v>0</v>
      </c>
    </row>
    <row r="146" spans="2:7" x14ac:dyDescent="0.25">
      <c r="B146" s="93">
        <v>3434</v>
      </c>
      <c r="C146" s="91" t="s">
        <v>166</v>
      </c>
      <c r="D146" s="96"/>
      <c r="E146" s="96"/>
      <c r="F146" s="97"/>
      <c r="G146" s="83"/>
    </row>
    <row r="147" spans="2:7" x14ac:dyDescent="0.25">
      <c r="B147" s="126">
        <v>38</v>
      </c>
      <c r="C147" s="122" t="s">
        <v>170</v>
      </c>
      <c r="D147" s="125">
        <f>SUM(D148)</f>
        <v>100</v>
      </c>
      <c r="E147" s="125">
        <f t="shared" ref="E147:F147" si="12">SUM(E148)</f>
        <v>50</v>
      </c>
      <c r="F147" s="125">
        <f t="shared" si="12"/>
        <v>0</v>
      </c>
      <c r="G147" s="123">
        <f t="shared" si="11"/>
        <v>0</v>
      </c>
    </row>
    <row r="148" spans="2:7" x14ac:dyDescent="0.25">
      <c r="B148" s="93">
        <v>3812</v>
      </c>
      <c r="C148" s="91" t="s">
        <v>152</v>
      </c>
      <c r="D148" s="96">
        <v>100</v>
      </c>
      <c r="E148" s="96">
        <v>50</v>
      </c>
      <c r="F148" s="97">
        <v>0</v>
      </c>
      <c r="G148" s="83">
        <f t="shared" si="11"/>
        <v>0</v>
      </c>
    </row>
    <row r="149" spans="2:7" x14ac:dyDescent="0.25">
      <c r="B149" s="124" t="s">
        <v>126</v>
      </c>
      <c r="C149" s="122" t="s">
        <v>89</v>
      </c>
      <c r="D149" s="123">
        <f t="shared" ref="D149" si="13">SUM(D150:D153)</f>
        <v>3400</v>
      </c>
      <c r="E149" s="123">
        <f t="shared" ref="E149" si="14">SUM(E150:E153)</f>
        <v>3400</v>
      </c>
      <c r="F149" s="123">
        <f t="shared" ref="F149" si="15">SUM(F150:F153)</f>
        <v>0</v>
      </c>
      <c r="G149" s="83">
        <f t="shared" si="11"/>
        <v>0</v>
      </c>
    </row>
    <row r="150" spans="2:7" x14ac:dyDescent="0.25">
      <c r="B150" s="90">
        <v>4221</v>
      </c>
      <c r="C150" s="91" t="s">
        <v>90</v>
      </c>
      <c r="D150" s="96">
        <v>1000</v>
      </c>
      <c r="E150" s="96">
        <v>1000</v>
      </c>
      <c r="F150" s="95">
        <v>0</v>
      </c>
      <c r="G150" s="83">
        <f t="shared" si="11"/>
        <v>0</v>
      </c>
    </row>
    <row r="151" spans="2:7" x14ac:dyDescent="0.25">
      <c r="B151" s="90">
        <v>4222</v>
      </c>
      <c r="C151" s="91" t="s">
        <v>102</v>
      </c>
      <c r="D151" s="96">
        <v>1000</v>
      </c>
      <c r="E151" s="96">
        <v>1000</v>
      </c>
      <c r="F151" s="95">
        <v>0</v>
      </c>
      <c r="G151" s="83">
        <f t="shared" si="11"/>
        <v>0</v>
      </c>
    </row>
    <row r="152" spans="2:7" x14ac:dyDescent="0.25">
      <c r="B152" s="90">
        <v>4226</v>
      </c>
      <c r="C152" s="91" t="s">
        <v>153</v>
      </c>
      <c r="D152" s="96">
        <v>1400</v>
      </c>
      <c r="E152" s="96">
        <v>1400</v>
      </c>
      <c r="F152" s="95">
        <v>0</v>
      </c>
      <c r="G152" s="83">
        <f t="shared" si="11"/>
        <v>0</v>
      </c>
    </row>
    <row r="153" spans="2:7" x14ac:dyDescent="0.25">
      <c r="B153" s="90">
        <v>4227</v>
      </c>
      <c r="C153" s="91" t="s">
        <v>131</v>
      </c>
      <c r="D153" s="96"/>
      <c r="E153" s="96"/>
      <c r="F153" s="95"/>
      <c r="G153" s="83"/>
    </row>
    <row r="154" spans="2:7" x14ac:dyDescent="0.25">
      <c r="B154" s="90">
        <v>4241</v>
      </c>
      <c r="C154" s="91" t="s">
        <v>154</v>
      </c>
      <c r="D154" s="96">
        <v>0</v>
      </c>
      <c r="E154" s="96">
        <v>0</v>
      </c>
      <c r="F154" s="95">
        <v>0</v>
      </c>
      <c r="G154" s="83"/>
    </row>
    <row r="155" spans="2:7" x14ac:dyDescent="0.25">
      <c r="B155" s="147">
        <v>61</v>
      </c>
      <c r="C155" s="148" t="s">
        <v>170</v>
      </c>
      <c r="D155" s="149">
        <f>SUM(D158+D156)</f>
        <v>1200</v>
      </c>
      <c r="E155" s="149">
        <f t="shared" ref="E155:F155" si="16">SUM(E158+E156)</f>
        <v>500</v>
      </c>
      <c r="F155" s="149">
        <f t="shared" si="16"/>
        <v>700</v>
      </c>
      <c r="G155" s="143">
        <f t="shared" si="11"/>
        <v>140</v>
      </c>
    </row>
    <row r="156" spans="2:7" x14ac:dyDescent="0.25">
      <c r="B156" s="153">
        <v>32</v>
      </c>
      <c r="C156" s="154" t="s">
        <v>13</v>
      </c>
      <c r="D156" s="133">
        <f>SUM(D157)</f>
        <v>500</v>
      </c>
      <c r="E156" s="133">
        <f t="shared" ref="E156:F156" si="17">SUM(E157)</f>
        <v>0</v>
      </c>
      <c r="F156" s="133">
        <f t="shared" si="17"/>
        <v>700</v>
      </c>
      <c r="G156" s="160"/>
    </row>
    <row r="157" spans="2:7" x14ac:dyDescent="0.25">
      <c r="B157" s="155">
        <v>3211</v>
      </c>
      <c r="C157" s="157" t="s">
        <v>31</v>
      </c>
      <c r="D157" s="158">
        <v>500</v>
      </c>
      <c r="E157" s="158"/>
      <c r="F157" s="158">
        <v>700</v>
      </c>
      <c r="G157" s="159"/>
    </row>
    <row r="158" spans="2:7" x14ac:dyDescent="0.25">
      <c r="B158" s="119">
        <v>38</v>
      </c>
      <c r="C158" s="156" t="s">
        <v>151</v>
      </c>
      <c r="D158" s="133">
        <f t="shared" ref="D158" si="18">SUM(D159)</f>
        <v>700</v>
      </c>
      <c r="E158" s="133">
        <f t="shared" ref="E158" si="19">SUM(E159)</f>
        <v>500</v>
      </c>
      <c r="F158" s="133">
        <f t="shared" ref="F158" si="20">SUM(F159)</f>
        <v>0</v>
      </c>
      <c r="G158" s="123">
        <f t="shared" si="11"/>
        <v>0</v>
      </c>
    </row>
    <row r="159" spans="2:7" x14ac:dyDescent="0.25">
      <c r="B159" s="121">
        <v>3812</v>
      </c>
      <c r="C159" s="161" t="s">
        <v>152</v>
      </c>
      <c r="D159" s="133">
        <v>700</v>
      </c>
      <c r="E159" s="26">
        <v>500</v>
      </c>
      <c r="F159" s="14"/>
      <c r="G159" s="83"/>
    </row>
    <row r="160" spans="2:7" x14ac:dyDescent="0.25">
      <c r="B160" s="140">
        <v>52</v>
      </c>
      <c r="C160" s="141" t="s">
        <v>171</v>
      </c>
      <c r="D160" s="143">
        <f t="shared" ref="D160:E160" si="21">SUM(D161+D168+D197+D199+D192)</f>
        <v>1863700</v>
      </c>
      <c r="E160" s="143">
        <f t="shared" si="21"/>
        <v>1863700</v>
      </c>
      <c r="F160" s="143">
        <f>SUM(F161+F168+F197+F199+F192)</f>
        <v>839221.23</v>
      </c>
      <c r="G160" s="143">
        <f t="shared" si="11"/>
        <v>45.029845468691306</v>
      </c>
    </row>
    <row r="161" spans="2:7" x14ac:dyDescent="0.25">
      <c r="B161" s="90" t="s">
        <v>105</v>
      </c>
      <c r="C161" s="91" t="s">
        <v>5</v>
      </c>
      <c r="D161" s="92">
        <f>SUM(D162:D167)</f>
        <v>1840400</v>
      </c>
      <c r="E161" s="92">
        <f>SUM(E162:E167)</f>
        <v>1840400</v>
      </c>
      <c r="F161" s="92">
        <f>SUM(F162:F167)</f>
        <v>835381.45</v>
      </c>
      <c r="G161" s="83">
        <f t="shared" si="11"/>
        <v>45.391298087372306</v>
      </c>
    </row>
    <row r="162" spans="2:7" x14ac:dyDescent="0.25">
      <c r="B162" s="93" t="s">
        <v>108</v>
      </c>
      <c r="C162" s="91" t="s">
        <v>29</v>
      </c>
      <c r="D162" s="94">
        <v>1400000</v>
      </c>
      <c r="E162" s="94">
        <v>1400000</v>
      </c>
      <c r="F162" s="95">
        <v>632308.77</v>
      </c>
      <c r="G162" s="83">
        <f t="shared" si="11"/>
        <v>45.164912142857148</v>
      </c>
    </row>
    <row r="163" spans="2:7" x14ac:dyDescent="0.25">
      <c r="B163" s="93" t="s">
        <v>109</v>
      </c>
      <c r="C163" s="91" t="s">
        <v>77</v>
      </c>
      <c r="D163" s="96">
        <v>100000</v>
      </c>
      <c r="E163" s="96">
        <v>100000</v>
      </c>
      <c r="F163" s="97">
        <v>33622.94</v>
      </c>
      <c r="G163" s="83">
        <f t="shared" si="11"/>
        <v>33.62294</v>
      </c>
    </row>
    <row r="164" spans="2:7" x14ac:dyDescent="0.25">
      <c r="B164" s="93">
        <v>3114</v>
      </c>
      <c r="C164" s="91" t="s">
        <v>139</v>
      </c>
      <c r="D164" s="96">
        <v>100000</v>
      </c>
      <c r="E164" s="96">
        <v>100000</v>
      </c>
      <c r="F164" s="97">
        <v>32966.36</v>
      </c>
      <c r="G164" s="83">
        <f t="shared" si="11"/>
        <v>32.966360000000002</v>
      </c>
    </row>
    <row r="165" spans="2:7" x14ac:dyDescent="0.25">
      <c r="B165" s="93" t="s">
        <v>110</v>
      </c>
      <c r="C165" s="91" t="s">
        <v>65</v>
      </c>
      <c r="D165" s="96">
        <v>40000</v>
      </c>
      <c r="E165" s="96">
        <v>40000</v>
      </c>
      <c r="F165" s="97">
        <v>21220.16</v>
      </c>
      <c r="G165" s="83">
        <f t="shared" si="11"/>
        <v>53.050399999999996</v>
      </c>
    </row>
    <row r="166" spans="2:7" x14ac:dyDescent="0.25">
      <c r="B166" s="93" t="s">
        <v>111</v>
      </c>
      <c r="C166" s="91" t="s">
        <v>67</v>
      </c>
      <c r="D166" s="96">
        <v>200000</v>
      </c>
      <c r="E166" s="96">
        <v>200000</v>
      </c>
      <c r="F166" s="97">
        <v>115245.19</v>
      </c>
      <c r="G166" s="83">
        <f t="shared" si="11"/>
        <v>57.622594999999997</v>
      </c>
    </row>
    <row r="167" spans="2:7" x14ac:dyDescent="0.25">
      <c r="B167" s="93">
        <v>3133</v>
      </c>
      <c r="C167" s="91" t="s">
        <v>162</v>
      </c>
      <c r="D167" s="96">
        <v>400</v>
      </c>
      <c r="E167" s="96">
        <v>400</v>
      </c>
      <c r="F167" s="97">
        <v>18.03</v>
      </c>
      <c r="G167" s="83">
        <f t="shared" si="11"/>
        <v>4.5075000000000003</v>
      </c>
    </row>
    <row r="168" spans="2:7" x14ac:dyDescent="0.25">
      <c r="B168" s="90" t="s">
        <v>112</v>
      </c>
      <c r="C168" s="91" t="s">
        <v>13</v>
      </c>
      <c r="D168" s="92">
        <f t="shared" ref="D168:E168" si="22">SUM(D169:D191)</f>
        <v>19300</v>
      </c>
      <c r="E168" s="92">
        <f t="shared" si="22"/>
        <v>19300</v>
      </c>
      <c r="F168" s="92">
        <f>SUM(F169:F191)</f>
        <v>3667.56</v>
      </c>
      <c r="G168" s="83">
        <f t="shared" si="11"/>
        <v>19.002901554404144</v>
      </c>
    </row>
    <row r="169" spans="2:7" x14ac:dyDescent="0.25">
      <c r="B169" s="93" t="s">
        <v>113</v>
      </c>
      <c r="C169" s="91" t="s">
        <v>31</v>
      </c>
      <c r="D169" s="96"/>
      <c r="E169" s="96" t="s">
        <v>107</v>
      </c>
      <c r="F169" s="97"/>
      <c r="G169" s="83"/>
    </row>
    <row r="170" spans="2:7" x14ac:dyDescent="0.25">
      <c r="B170" s="93" t="s">
        <v>114</v>
      </c>
      <c r="C170" s="91" t="s">
        <v>68</v>
      </c>
      <c r="D170" s="96"/>
      <c r="E170" s="96" t="s">
        <v>107</v>
      </c>
      <c r="F170" s="97"/>
      <c r="G170" s="83"/>
    </row>
    <row r="171" spans="2:7" x14ac:dyDescent="0.25">
      <c r="B171" s="93" t="s">
        <v>115</v>
      </c>
      <c r="C171" s="91" t="s">
        <v>116</v>
      </c>
      <c r="D171" s="96"/>
      <c r="E171" s="96" t="s">
        <v>107</v>
      </c>
      <c r="F171" s="97"/>
      <c r="G171" s="83"/>
    </row>
    <row r="172" spans="2:7" x14ac:dyDescent="0.25">
      <c r="B172" s="93">
        <v>3214</v>
      </c>
      <c r="C172" s="91" t="s">
        <v>141</v>
      </c>
      <c r="D172" s="96"/>
      <c r="E172" s="96"/>
      <c r="F172" s="97"/>
      <c r="G172" s="83"/>
    </row>
    <row r="173" spans="2:7" x14ac:dyDescent="0.25">
      <c r="B173" s="93" t="s">
        <v>117</v>
      </c>
      <c r="C173" s="91" t="s">
        <v>80</v>
      </c>
      <c r="D173" s="96">
        <v>200</v>
      </c>
      <c r="E173" s="96">
        <v>200</v>
      </c>
      <c r="F173" s="97">
        <v>53.81</v>
      </c>
      <c r="G173" s="83">
        <f t="shared" si="11"/>
        <v>26.905000000000001</v>
      </c>
    </row>
    <row r="174" spans="2:7" x14ac:dyDescent="0.25">
      <c r="B174" s="93">
        <v>3222</v>
      </c>
      <c r="C174" s="91" t="s">
        <v>81</v>
      </c>
      <c r="D174" s="96"/>
      <c r="E174" s="96"/>
      <c r="F174" s="97"/>
      <c r="G174" s="83"/>
    </row>
    <row r="175" spans="2:7" x14ac:dyDescent="0.25">
      <c r="B175" s="93" t="s">
        <v>118</v>
      </c>
      <c r="C175" s="91" t="s">
        <v>83</v>
      </c>
      <c r="D175" s="96"/>
      <c r="E175" s="96" t="s">
        <v>107</v>
      </c>
      <c r="F175" s="97"/>
      <c r="G175" s="83"/>
    </row>
    <row r="176" spans="2:7" x14ac:dyDescent="0.25">
      <c r="B176" s="93" t="s">
        <v>119</v>
      </c>
      <c r="C176" s="91" t="s">
        <v>120</v>
      </c>
      <c r="D176" s="96"/>
      <c r="E176" s="96" t="s">
        <v>107</v>
      </c>
      <c r="F176" s="97"/>
      <c r="G176" s="83"/>
    </row>
    <row r="177" spans="2:7" x14ac:dyDescent="0.25">
      <c r="B177" s="93" t="s">
        <v>121</v>
      </c>
      <c r="C177" s="91" t="s">
        <v>85</v>
      </c>
      <c r="D177" s="96"/>
      <c r="E177" s="96" t="s">
        <v>107</v>
      </c>
      <c r="F177" s="97"/>
      <c r="G177" s="83"/>
    </row>
    <row r="178" spans="2:7" x14ac:dyDescent="0.25">
      <c r="B178" s="93">
        <v>3232</v>
      </c>
      <c r="C178" s="91" t="s">
        <v>86</v>
      </c>
      <c r="D178" s="96"/>
      <c r="E178" s="96"/>
      <c r="F178" s="97"/>
      <c r="G178" s="83"/>
    </row>
    <row r="179" spans="2:7" x14ac:dyDescent="0.25">
      <c r="B179" s="93">
        <v>3233</v>
      </c>
      <c r="C179" s="91" t="s">
        <v>92</v>
      </c>
      <c r="D179" s="96">
        <v>500</v>
      </c>
      <c r="E179" s="96">
        <v>500</v>
      </c>
      <c r="F179" s="97">
        <v>0</v>
      </c>
      <c r="G179" s="83">
        <f t="shared" si="11"/>
        <v>0</v>
      </c>
    </row>
    <row r="180" spans="2:7" x14ac:dyDescent="0.25">
      <c r="B180" s="93">
        <v>3234</v>
      </c>
      <c r="C180" s="91" t="s">
        <v>93</v>
      </c>
      <c r="D180" s="96"/>
      <c r="E180" s="96"/>
      <c r="F180" s="97"/>
      <c r="G180" s="83"/>
    </row>
    <row r="181" spans="2:7" x14ac:dyDescent="0.25">
      <c r="B181" s="93" t="s">
        <v>122</v>
      </c>
      <c r="C181" s="91" t="s">
        <v>71</v>
      </c>
      <c r="D181" s="96">
        <v>3500</v>
      </c>
      <c r="E181" s="96">
        <v>3500</v>
      </c>
      <c r="F181" s="97">
        <v>0</v>
      </c>
      <c r="G181" s="83">
        <f t="shared" si="11"/>
        <v>0</v>
      </c>
    </row>
    <row r="182" spans="2:7" x14ac:dyDescent="0.25">
      <c r="B182" s="93" t="s">
        <v>123</v>
      </c>
      <c r="C182" s="91" t="s">
        <v>124</v>
      </c>
      <c r="D182" s="96">
        <v>3000</v>
      </c>
      <c r="E182" s="96">
        <v>3000</v>
      </c>
      <c r="F182" s="97">
        <v>0</v>
      </c>
      <c r="G182" s="83">
        <f t="shared" si="11"/>
        <v>0</v>
      </c>
    </row>
    <row r="183" spans="2:7" x14ac:dyDescent="0.25">
      <c r="B183" s="93" t="s">
        <v>125</v>
      </c>
      <c r="C183" s="91" t="s">
        <v>72</v>
      </c>
      <c r="D183" s="96"/>
      <c r="E183" s="96" t="s">
        <v>107</v>
      </c>
      <c r="F183" s="97"/>
      <c r="G183" s="83"/>
    </row>
    <row r="184" spans="2:7" x14ac:dyDescent="0.25">
      <c r="B184" s="93">
        <v>3239</v>
      </c>
      <c r="C184" s="91" t="s">
        <v>95</v>
      </c>
      <c r="D184" s="96">
        <v>500</v>
      </c>
      <c r="E184" s="96">
        <v>500</v>
      </c>
      <c r="F184" s="97">
        <v>0</v>
      </c>
      <c r="G184" s="83">
        <f t="shared" si="11"/>
        <v>0</v>
      </c>
    </row>
    <row r="185" spans="2:7" x14ac:dyDescent="0.25">
      <c r="B185" s="93">
        <v>3241</v>
      </c>
      <c r="C185" s="91" t="s">
        <v>163</v>
      </c>
      <c r="D185" s="96">
        <v>300</v>
      </c>
      <c r="E185" s="96">
        <v>300</v>
      </c>
      <c r="F185" s="97">
        <v>0</v>
      </c>
      <c r="G185" s="83">
        <f t="shared" si="11"/>
        <v>0</v>
      </c>
    </row>
    <row r="186" spans="2:7" ht="25.5" x14ac:dyDescent="0.25">
      <c r="B186" s="93">
        <v>3291</v>
      </c>
      <c r="C186" s="91" t="s">
        <v>164</v>
      </c>
      <c r="D186" s="96"/>
      <c r="E186" s="96"/>
      <c r="F186" s="97"/>
      <c r="G186" s="83"/>
    </row>
    <row r="187" spans="2:7" x14ac:dyDescent="0.25">
      <c r="B187" s="93">
        <v>3292</v>
      </c>
      <c r="C187" s="91" t="s">
        <v>96</v>
      </c>
      <c r="D187" s="96"/>
      <c r="E187" s="96"/>
      <c r="F187" s="97"/>
      <c r="G187" s="83"/>
    </row>
    <row r="188" spans="2:7" x14ac:dyDescent="0.25">
      <c r="B188" s="93">
        <v>3293</v>
      </c>
      <c r="C188" s="91" t="s">
        <v>97</v>
      </c>
      <c r="D188" s="96">
        <v>300</v>
      </c>
      <c r="E188" s="96">
        <v>300</v>
      </c>
      <c r="F188" s="97">
        <v>0</v>
      </c>
      <c r="G188" s="83">
        <f t="shared" si="11"/>
        <v>0</v>
      </c>
    </row>
    <row r="189" spans="2:7" x14ac:dyDescent="0.25">
      <c r="B189" s="93">
        <v>3294</v>
      </c>
      <c r="C189" s="91" t="s">
        <v>127</v>
      </c>
      <c r="D189" s="96"/>
      <c r="E189" s="96"/>
      <c r="F189" s="97">
        <v>0</v>
      </c>
      <c r="G189" s="83"/>
    </row>
    <row r="190" spans="2:7" x14ac:dyDescent="0.25">
      <c r="B190" s="93">
        <v>3295</v>
      </c>
      <c r="C190" s="91" t="s">
        <v>132</v>
      </c>
      <c r="D190" s="96">
        <v>8000</v>
      </c>
      <c r="E190" s="96">
        <v>8000</v>
      </c>
      <c r="F190" s="97">
        <v>3613.75</v>
      </c>
      <c r="G190" s="83">
        <f t="shared" si="11"/>
        <v>45.171875</v>
      </c>
    </row>
    <row r="191" spans="2:7" x14ac:dyDescent="0.25">
      <c r="B191" s="93">
        <v>3299</v>
      </c>
      <c r="C191" s="91" t="s">
        <v>73</v>
      </c>
      <c r="D191" s="96">
        <v>3000</v>
      </c>
      <c r="E191" s="96">
        <v>3000</v>
      </c>
      <c r="F191" s="97">
        <v>0</v>
      </c>
      <c r="G191" s="83">
        <f t="shared" si="11"/>
        <v>0</v>
      </c>
    </row>
    <row r="192" spans="2:7" x14ac:dyDescent="0.25">
      <c r="B192" s="93">
        <v>34</v>
      </c>
      <c r="C192" s="91" t="s">
        <v>100</v>
      </c>
      <c r="D192" s="96">
        <v>3000</v>
      </c>
      <c r="E192" s="96">
        <f>SUM(E193:E196)</f>
        <v>3000</v>
      </c>
      <c r="F192" s="97">
        <f>SUM(F193:F196)</f>
        <v>172.22</v>
      </c>
      <c r="G192" s="83">
        <f t="shared" si="11"/>
        <v>5.7406666666666668</v>
      </c>
    </row>
    <row r="193" spans="2:7" x14ac:dyDescent="0.25">
      <c r="B193" s="93">
        <v>3431</v>
      </c>
      <c r="C193" s="91" t="s">
        <v>165</v>
      </c>
      <c r="D193" s="96"/>
      <c r="E193" s="96"/>
      <c r="F193" s="97"/>
      <c r="G193" s="83"/>
    </row>
    <row r="194" spans="2:7" ht="25.5" x14ac:dyDescent="0.25">
      <c r="B194" s="93">
        <v>3432</v>
      </c>
      <c r="C194" s="91" t="s">
        <v>144</v>
      </c>
      <c r="D194" s="96"/>
      <c r="E194" s="96"/>
      <c r="F194" s="97"/>
      <c r="G194" s="83"/>
    </row>
    <row r="195" spans="2:7" x14ac:dyDescent="0.25">
      <c r="B195" s="93">
        <v>3433</v>
      </c>
      <c r="C195" s="91" t="s">
        <v>145</v>
      </c>
      <c r="D195" s="96">
        <v>3000</v>
      </c>
      <c r="E195" s="96">
        <v>3000</v>
      </c>
      <c r="F195" s="97">
        <v>172.22</v>
      </c>
      <c r="G195" s="83">
        <f t="shared" si="11"/>
        <v>5.7406666666666668</v>
      </c>
    </row>
    <row r="196" spans="2:7" x14ac:dyDescent="0.25">
      <c r="B196" s="93">
        <v>3434</v>
      </c>
      <c r="C196" s="91" t="s">
        <v>166</v>
      </c>
      <c r="D196" s="96"/>
      <c r="E196" s="96"/>
      <c r="F196" s="97"/>
      <c r="G196" s="83"/>
    </row>
    <row r="197" spans="2:7" ht="25.5" x14ac:dyDescent="0.25">
      <c r="B197" s="93">
        <v>37</v>
      </c>
      <c r="C197" s="91" t="s">
        <v>167</v>
      </c>
      <c r="D197" s="96"/>
      <c r="E197" s="96"/>
      <c r="F197" s="118"/>
      <c r="G197" s="83"/>
    </row>
    <row r="198" spans="2:7" x14ac:dyDescent="0.25">
      <c r="B198" s="93">
        <v>3721</v>
      </c>
      <c r="C198" s="91" t="s">
        <v>149</v>
      </c>
      <c r="D198" s="96"/>
      <c r="E198" s="96"/>
      <c r="F198" s="97"/>
      <c r="G198" s="83"/>
    </row>
    <row r="199" spans="2:7" x14ac:dyDescent="0.25">
      <c r="B199" s="126">
        <v>38</v>
      </c>
      <c r="C199" s="122" t="s">
        <v>168</v>
      </c>
      <c r="D199" s="125">
        <f>SUM(D200)</f>
        <v>1000</v>
      </c>
      <c r="E199" s="125">
        <f>SUM(E200)</f>
        <v>1000</v>
      </c>
      <c r="F199" s="118">
        <v>0</v>
      </c>
      <c r="G199" s="83">
        <f t="shared" si="11"/>
        <v>0</v>
      </c>
    </row>
    <row r="200" spans="2:7" x14ac:dyDescent="0.25">
      <c r="B200" s="93">
        <v>3812</v>
      </c>
      <c r="C200" s="91" t="s">
        <v>151</v>
      </c>
      <c r="D200" s="96">
        <v>1000</v>
      </c>
      <c r="E200" s="96">
        <v>1000</v>
      </c>
      <c r="F200" s="97">
        <v>0</v>
      </c>
      <c r="G200" s="83">
        <f t="shared" si="11"/>
        <v>0</v>
      </c>
    </row>
    <row r="201" spans="2:7" x14ac:dyDescent="0.25">
      <c r="B201" s="129">
        <v>56</v>
      </c>
      <c r="C201" s="120" t="s">
        <v>193</v>
      </c>
      <c r="D201" s="31">
        <f>SUM(D202)</f>
        <v>0</v>
      </c>
      <c r="E201" s="31">
        <f t="shared" ref="E201:F202" si="23">SUM(E202)</f>
        <v>0</v>
      </c>
      <c r="F201" s="31">
        <f t="shared" si="23"/>
        <v>0</v>
      </c>
      <c r="G201" s="83" t="e">
        <f t="shared" si="11"/>
        <v>#DIV/0!</v>
      </c>
    </row>
    <row r="202" spans="2:7" x14ac:dyDescent="0.25">
      <c r="B202" s="130">
        <v>32</v>
      </c>
      <c r="C202" s="131" t="s">
        <v>13</v>
      </c>
      <c r="D202" s="26">
        <f>SUM(D203)</f>
        <v>0</v>
      </c>
      <c r="E202" s="26">
        <f t="shared" si="23"/>
        <v>0</v>
      </c>
      <c r="F202" s="26">
        <f t="shared" si="23"/>
        <v>0</v>
      </c>
      <c r="G202" s="83" t="e">
        <f t="shared" si="11"/>
        <v>#DIV/0!</v>
      </c>
    </row>
    <row r="203" spans="2:7" x14ac:dyDescent="0.25">
      <c r="B203" s="132">
        <v>3213</v>
      </c>
      <c r="C203" s="14" t="s">
        <v>116</v>
      </c>
      <c r="D203" s="26">
        <v>0</v>
      </c>
      <c r="E203" s="26">
        <v>0</v>
      </c>
      <c r="F203" s="26">
        <v>0</v>
      </c>
      <c r="G203" s="83" t="e">
        <f t="shared" si="11"/>
        <v>#DIV/0!</v>
      </c>
    </row>
  </sheetData>
  <mergeCells count="2">
    <mergeCell ref="B4:G4"/>
    <mergeCell ref="B2:G2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544B-A224-4AB0-A518-8D7C16B077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 </vt:lpstr>
      <vt:lpstr>Račun prihoda i rashoda</vt:lpstr>
      <vt:lpstr>Rashodi prema izvorima finan</vt:lpstr>
      <vt:lpstr>Rashodi prema funkcijskoj k </vt:lpstr>
      <vt:lpstr>Račun financiranja</vt:lpstr>
      <vt:lpstr>Račun fin prema izvorima f </vt:lpstr>
      <vt:lpstr>POSEBNI DIO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</cp:lastModifiedBy>
  <cp:lastPrinted>2026-07-17T09:04:23Z</cp:lastPrinted>
  <dcterms:created xsi:type="dcterms:W3CDTF">2022-08-12T12:51:27Z</dcterms:created>
  <dcterms:modified xsi:type="dcterms:W3CDTF">2026-07-17T09:05:24Z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